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599" firstSheet="1" activeTab="1"/>
  </bookViews>
  <sheets>
    <sheet name="Prihodi" sheetId="1" state="hidden" r:id="rId1"/>
    <sheet name="Rashodi" sheetId="2" r:id="rId2"/>
    <sheet name="Broj djece" sheetId="3" state="hidden" r:id="rId3"/>
    <sheet name="Zaduženja roditelja" sheetId="4" state="hidden" r:id="rId4"/>
    <sheet name="Obračun " sheetId="5" state="hidden" r:id="rId5"/>
  </sheets>
  <definedNames/>
  <calcPr fullCalcOnLoad="1"/>
</workbook>
</file>

<file path=xl/sharedStrings.xml><?xml version="1.0" encoding="utf-8"?>
<sst xmlns="http://schemas.openxmlformats.org/spreadsheetml/2006/main" count="334" uniqueCount="203">
  <si>
    <t>Rashodi:</t>
  </si>
  <si>
    <t>Neutrošena sredstva:</t>
  </si>
  <si>
    <t>Red.br.</t>
  </si>
  <si>
    <t>Pozicija plana (konto)</t>
  </si>
  <si>
    <t>Predmet nabave</t>
  </si>
  <si>
    <t>NAZIV</t>
  </si>
  <si>
    <t>Procjenjena vrijdnost nabave</t>
  </si>
  <si>
    <t>Plan 2011.</t>
  </si>
  <si>
    <t>Plan 2012.</t>
  </si>
  <si>
    <t>PLAN 2011.</t>
  </si>
  <si>
    <t>PLAN 2012.</t>
  </si>
  <si>
    <t>Gradski proračun</t>
  </si>
  <si>
    <t>Ostali prihodi</t>
  </si>
  <si>
    <t>Postupak i način nabave</t>
  </si>
  <si>
    <t xml:space="preserve">                                                        IZVOR Gradski proračun  </t>
  </si>
  <si>
    <t xml:space="preserve">           SREDSTAVA  Ostali prihodi</t>
  </si>
  <si>
    <t>NAKNADA TROŠKOVA ZAPOSLENIMA</t>
  </si>
  <si>
    <t>Seminari, savjetovanja i simpoziji</t>
  </si>
  <si>
    <t>Stručno usavršavanje</t>
  </si>
  <si>
    <t>Str.ispit i teč.</t>
  </si>
  <si>
    <t>Uredski materijal</t>
  </si>
  <si>
    <t>Razni uredski materijal</t>
  </si>
  <si>
    <t>Izrav.ugovar.</t>
  </si>
  <si>
    <t>Knjige, časopisi, brošure,</t>
  </si>
  <si>
    <t>Mat.i sredstva za čišćenje i održ.</t>
  </si>
  <si>
    <t>Služb, radna i zaš.odjeća i obuća</t>
  </si>
  <si>
    <t>Radna odjeća i obuća</t>
  </si>
  <si>
    <t>Mat. za hig.potrebe i njegu</t>
  </si>
  <si>
    <t>Električna energija</t>
  </si>
  <si>
    <t>Plin</t>
  </si>
  <si>
    <t>Mat.i dij.za tek.i inv.održ.građ.</t>
  </si>
  <si>
    <t>Boje , staklo i dr.mat.</t>
  </si>
  <si>
    <t>Mat.i dij.za tek.i inv.održ.postr.i opr.</t>
  </si>
  <si>
    <t>Mat.i dij.za održ.postr.i opr.</t>
  </si>
  <si>
    <t>Sitni inventar</t>
  </si>
  <si>
    <t>Oprema za ustanovu</t>
  </si>
  <si>
    <t>NABAVA USLUGA</t>
  </si>
  <si>
    <t>Usluge telefona, telefaksa</t>
  </si>
  <si>
    <t>Poštarina (pisma, tiskanice i sl.)</t>
  </si>
  <si>
    <t>Poštanske usluge</t>
  </si>
  <si>
    <t>Ost.usluge za komunik.i prijevoz</t>
  </si>
  <si>
    <t>Usluge cestovnog prijevoza</t>
  </si>
  <si>
    <t>Usl.tek.i inv.održ.građ.objekata</t>
  </si>
  <si>
    <t>Održavanje objekata</t>
  </si>
  <si>
    <t>Usl.tek.i inv.održ.postroj.i opreme</t>
  </si>
  <si>
    <t>Održavanej opreme</t>
  </si>
  <si>
    <t>Ost.usl. tek. i INVO</t>
  </si>
  <si>
    <t>Ostali popravci</t>
  </si>
  <si>
    <t>Tisak</t>
  </si>
  <si>
    <t>Usluge promidžbe</t>
  </si>
  <si>
    <t>Ost.usl.promidžbe i informiranja</t>
  </si>
  <si>
    <t>Opskrba vodom</t>
  </si>
  <si>
    <t>Pitka voda</t>
  </si>
  <si>
    <t>Iznošenje i odvoz smeća</t>
  </si>
  <si>
    <t>Komunalne usluge</t>
  </si>
  <si>
    <t>Deratizacija i dezinsekcija</t>
  </si>
  <si>
    <t>Usluge deratizacije</t>
  </si>
  <si>
    <t>Dimnjačarske i ekološke usluge</t>
  </si>
  <si>
    <t>Ekološke i dimnj.usluge</t>
  </si>
  <si>
    <t>Ostale komunalne usluge</t>
  </si>
  <si>
    <t>Razne usluge,ispumpavanje</t>
  </si>
  <si>
    <t>Obvezni preventivni zdr.pregledi</t>
  </si>
  <si>
    <t>Razne zdrav.usluge</t>
  </si>
  <si>
    <t>Ostale nespomenute usluge</t>
  </si>
  <si>
    <t>Premije osiguranja ostale imovine</t>
  </si>
  <si>
    <t>Usluge osiguranja imovine</t>
  </si>
  <si>
    <t>Reprezentacija</t>
  </si>
  <si>
    <t>Razne prigode, ugošćivanja</t>
  </si>
  <si>
    <t>Ostali nespom.rashodi poslovanja</t>
  </si>
  <si>
    <t>Ostali razni rashodi</t>
  </si>
  <si>
    <t>Usluge platnog prometa</t>
  </si>
  <si>
    <t>Bankarske  usluge</t>
  </si>
  <si>
    <t>Za usvajanje prijedloga:</t>
  </si>
  <si>
    <t>PREDSJEDNIK UPRAVNOG VIJEĆA</t>
  </si>
  <si>
    <t>Paula Radišić Huzjan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</si>
  <si>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</si>
  <si>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</si>
  <si>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</si>
  <si>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</si>
  <si>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</si>
  <si>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</si>
  <si>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</si>
  <si>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</si>
  <si>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</si>
  <si>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</si>
  <si>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</si>
  <si>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</si>
  <si>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</si>
  <si>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</si>
  <si>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</si>
  <si>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</si>
  <si>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</si>
  <si>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</si>
  <si>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</si>
  <si>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</si>
  <si>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</si>
  <si>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</si>
  <si>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</si>
  <si>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</si>
  <si>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</si>
  <si>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</si>
  <si>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</si>
  <si>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</si>
  <si>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</si>
  <si>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</si>
  <si>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</si>
  <si>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</si>
  <si>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</si>
  <si>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</si>
  <si>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</si>
  <si>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</si>
  <si>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</si>
  <si>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</si>
  <si>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</si>
  <si>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</si>
  <si>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</si>
  <si>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</rPr>
      <t>(1x2)</t>
    </r>
    <r>
      <rPr>
        <b/>
        <sz val="8.5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</si>
  <si>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</si>
  <si>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</si>
  <si>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</si>
  <si>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</si>
  <si>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</si>
  <si>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</si>
  <si>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</rPr>
      <t>(5+6+7+8-9-10)</t>
    </r>
  </si>
  <si>
    <t>stolarija</t>
  </si>
  <si>
    <t>adap.kuh.</t>
  </si>
  <si>
    <t>Početno stanje 01.01.2010.</t>
  </si>
  <si>
    <t>Razlika tekuće godine + PS</t>
  </si>
  <si>
    <t xml:space="preserve">wc papir,tek sapun, papirn.ručnici </t>
  </si>
  <si>
    <t>pdv</t>
  </si>
  <si>
    <t xml:space="preserve">članarine </t>
  </si>
  <si>
    <t xml:space="preserve">uređenje prostora </t>
  </si>
  <si>
    <t xml:space="preserve">grafičke i tiskarske usluge </t>
  </si>
  <si>
    <t>usluge IIB</t>
  </si>
  <si>
    <t>planirana  vrijdnost nabave sa PDV-om</t>
  </si>
  <si>
    <t>procjenjena vriejd.bez PDV-a</t>
  </si>
  <si>
    <t xml:space="preserve">Ostali mat.i sirovine </t>
  </si>
  <si>
    <t>mat.za nastavu,održ.prost.</t>
  </si>
  <si>
    <t>razni dijel.</t>
  </si>
  <si>
    <t>Usluge interneta</t>
  </si>
  <si>
    <t>Internet</t>
  </si>
  <si>
    <t>Telekom</t>
  </si>
  <si>
    <t>Ostele rač.usluge</t>
  </si>
  <si>
    <t>rač.usluge</t>
  </si>
  <si>
    <t>Filim i izrada slika</t>
  </si>
  <si>
    <t>usluge</t>
  </si>
  <si>
    <t>časopisi,nast.listići</t>
  </si>
  <si>
    <t>Namirnice</t>
  </si>
  <si>
    <t>NABAVA NEPROIZ.I PROIZ.DUG.IMOV.</t>
  </si>
  <si>
    <t>sred.za čišćenje</t>
  </si>
  <si>
    <t>Izmjene programa, održav.</t>
  </si>
  <si>
    <t xml:space="preserve">Naknade ostali troškovi </t>
  </si>
  <si>
    <t xml:space="preserve">Rashodi protokola </t>
  </si>
  <si>
    <t>cvijeće,vjenci i sl.</t>
  </si>
  <si>
    <t>redovno poslovanje</t>
  </si>
  <si>
    <t xml:space="preserve">kazalište,kino </t>
  </si>
  <si>
    <t>knjige</t>
  </si>
  <si>
    <t>Županijska natjecanja</t>
  </si>
  <si>
    <t>Javnu nabavu provodi  Grad Zaprešić</t>
  </si>
  <si>
    <t>Mat.i dij.za tek.i inv.održ.</t>
  </si>
  <si>
    <t>Računala i računalna oprema</t>
  </si>
  <si>
    <t>uredski namještaj</t>
  </si>
  <si>
    <t>Ostale tekuće donacije u naravi-najbolji uč.</t>
  </si>
  <si>
    <t xml:space="preserve">poklon </t>
  </si>
  <si>
    <t>prijevoz učenika ,uč.s teškoć.u razvoju</t>
  </si>
  <si>
    <t>knjige u knjižnici</t>
  </si>
  <si>
    <t>red.održavanje -i osiguranje</t>
  </si>
  <si>
    <t>kpšnja i sl.</t>
  </si>
  <si>
    <t>premija osiguranja od odgovornosti</t>
  </si>
  <si>
    <t>human.akcije,osiguranje ,terenska nastava,</t>
  </si>
  <si>
    <t>Oprema</t>
  </si>
  <si>
    <t>izdaci za vanjske surad.</t>
  </si>
  <si>
    <t>NABAVA  MATERIJALA I ENERGIJE</t>
  </si>
  <si>
    <t>Bagatelna nabava</t>
  </si>
  <si>
    <t>Literatura i imenici</t>
  </si>
  <si>
    <t>Plin i benzin</t>
  </si>
  <si>
    <t>prijevoz u školu, prijevoz uč.u kazališe ,kino.</t>
  </si>
  <si>
    <t>zakup opreme</t>
  </si>
  <si>
    <t xml:space="preserve">obnova stolarije </t>
  </si>
  <si>
    <t xml:space="preserve">javni natječaj </t>
  </si>
  <si>
    <t>Voditelj računovodstva:</t>
  </si>
  <si>
    <t xml:space="preserve">OŠ ANTUNA AUGUSTINČIĆA </t>
  </si>
  <si>
    <t>VLADIMIRA NAZORA 2A, 10290 ZAPREŠIĆ</t>
  </si>
  <si>
    <t>OIB 18993083392</t>
  </si>
  <si>
    <t>odršžavanje</t>
  </si>
  <si>
    <t xml:space="preserve">obnova krovišta </t>
  </si>
  <si>
    <t>obnova fasade</t>
  </si>
  <si>
    <t>gradnj športske dvorane</t>
  </si>
  <si>
    <t>SVEUKUPNO PLAN NABAVE ZA 2016. GODINU</t>
  </si>
  <si>
    <t>Na temelju  Zakona o javnoj nabavi i čl.118 Zakona o odgoju i obrazovanju u osnovnim i srednjim školama ,Zakona o izvršavanju državnog proračuna te čl.58 Statuta škole, a na prijedlog ravnatelja   Školskoi odbor</t>
  </si>
  <si>
    <t>Ivanka Aurer</t>
  </si>
  <si>
    <t xml:space="preserve">                   PLANA  NABAVE ZA 2018 GODINU</t>
  </si>
  <si>
    <t xml:space="preserve">Ostali materijal za potrebe red.poslovanja </t>
  </si>
  <si>
    <t>ostalo</t>
  </si>
  <si>
    <t>Ravnateljica škole:</t>
  </si>
  <si>
    <t>Danijela Adžijević, soc.pedagog</t>
  </si>
  <si>
    <t>Predsjednica Školskog odbora:</t>
  </si>
  <si>
    <t>Višnjica Gradašćević</t>
  </si>
  <si>
    <t xml:space="preserve"> </t>
  </si>
  <si>
    <t>URBROJ:238-33-28-15</t>
  </si>
  <si>
    <t xml:space="preserve">                                      KLASA:401-03/17-01-21</t>
  </si>
  <si>
    <t xml:space="preserve"> na sjednici održanoj 24.12.2017. godine donosi </t>
  </si>
  <si>
    <t>koji je u skladu sa financijskim planom proračuna za 2018. godinu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</si>
</sst>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k_n_-;\-* #,##0.00\ _k_n_-;_-* \-??\ _k_n_-;_-@_-"/>
    <numFmt numFmtId="173" formatCode="_-* #,##0\ _k_n_-;\-* #,##0\ _k_n_-;_-* \-??\ _k_n_-;_-@_-"/>
    <numFmt numFmtId="174" formatCode="#,##0.00_ ;\-#,##0.00\ "/>
    <numFmt numFmtId="175" formatCode="0.0"/>
  </numFmts>
  <fonts count="5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9.35"/>
      <name val="Arial Narrow"/>
      <family val="2"/>
    </font>
    <font>
      <b/>
      <sz val="9.35"/>
      <color indexed="10"/>
      <name val="Arial Narrow"/>
      <family val="2"/>
    </font>
    <font>
      <b/>
      <sz val="9.3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i/>
      <sz val="9.35"/>
      <name val="Arial Narrow"/>
      <family val="2"/>
    </font>
    <font>
      <i/>
      <sz val="9.35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8.5"/>
      <name val="Arial"/>
      <family val="2"/>
    </font>
    <font>
      <b/>
      <sz val="8.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9.35"/>
      <name val="Arial"/>
      <family val="2"/>
    </font>
    <font>
      <sz val="8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2" borderId="0" applyNumberFormat="0" applyBorder="0" applyAlignment="0" applyProtection="0"/>
    <xf numFmtId="0" fontId="48" fillId="20" borderId="0" applyNumberFormat="0" applyBorder="0" applyAlignment="0" applyProtection="0"/>
    <xf numFmtId="0" fontId="48" fillId="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0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0" borderId="0" applyNumberFormat="0" applyBorder="0" applyAlignment="0" applyProtection="0"/>
    <xf numFmtId="0" fontId="4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1" applyNumberFormat="0" applyAlignment="0" applyProtection="0"/>
    <xf numFmtId="0" fontId="42" fillId="2" borderId="2" applyNumberFormat="0" applyAlignment="0" applyProtection="0"/>
    <xf numFmtId="0" fontId="44" fillId="31" borderId="3" applyNumberFormat="0" applyAlignment="0" applyProtection="0"/>
    <xf numFmtId="0" fontId="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40" fillId="3" borderId="2" applyNumberForma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6" borderId="0" applyNumberFormat="0" applyBorder="0" applyAlignment="0" applyProtection="0"/>
    <xf numFmtId="0" fontId="4" fillId="37" borderId="7" applyNumberFormat="0" applyAlignment="0" applyProtection="0"/>
    <xf numFmtId="0" fontId="5" fillId="37" borderId="2" applyNumberFormat="0" applyAlignment="0" applyProtection="0"/>
    <xf numFmtId="0" fontId="43" fillId="0" borderId="8" applyNumberFormat="0" applyFill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5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11" fillId="38" borderId="0" applyNumberFormat="0" applyBorder="0" applyAlignment="0" applyProtection="0"/>
    <xf numFmtId="0" fontId="0" fillId="4" borderId="1" applyNumberFormat="0" applyFont="0" applyAlignment="0" applyProtection="0"/>
    <xf numFmtId="0" fontId="41" fillId="2" borderId="7" applyNumberFormat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3" fillId="39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1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</cellStyleXfs>
  <cellXfs count="18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172" fontId="19" fillId="0" borderId="0" xfId="100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72" fontId="20" fillId="0" borderId="13" xfId="100" applyFont="1" applyFill="1" applyBorder="1" applyAlignment="1" applyProtection="1">
      <alignment horizontal="right" vertical="center"/>
      <protection/>
    </xf>
    <xf numFmtId="4" fontId="18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4" fontId="20" fillId="0" borderId="13" xfId="10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72" fontId="19" fillId="0" borderId="0" xfId="100" applyFont="1" applyFill="1" applyBorder="1" applyAlignment="1" applyProtection="1">
      <alignment horizontal="left" vertical="center"/>
      <protection/>
    </xf>
    <xf numFmtId="4" fontId="20" fillId="0" borderId="0" xfId="0" applyNumberFormat="1" applyFont="1" applyFill="1" applyAlignment="1">
      <alignment vertical="center"/>
    </xf>
    <xf numFmtId="4" fontId="18" fillId="0" borderId="0" xfId="0" applyNumberFormat="1" applyFont="1" applyFill="1" applyBorder="1" applyAlignment="1">
      <alignment horizontal="center" vertical="center"/>
    </xf>
    <xf numFmtId="172" fontId="18" fillId="0" borderId="0" xfId="100" applyFont="1" applyFill="1" applyBorder="1" applyAlignment="1" applyProtection="1">
      <alignment vertical="center"/>
      <protection/>
    </xf>
    <xf numFmtId="4" fontId="20" fillId="0" borderId="0" xfId="0" applyNumberFormat="1" applyFont="1" applyFill="1" applyBorder="1" applyAlignment="1">
      <alignment horizontal="center" vertical="center"/>
    </xf>
    <xf numFmtId="172" fontId="20" fillId="0" borderId="0" xfId="100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/>
    </xf>
    <xf numFmtId="4" fontId="20" fillId="0" borderId="0" xfId="100" applyNumberFormat="1" applyFont="1" applyFill="1" applyBorder="1" applyAlignment="1" applyProtection="1">
      <alignment/>
      <protection/>
    </xf>
    <xf numFmtId="4" fontId="20" fillId="11" borderId="0" xfId="100" applyNumberFormat="1" applyFont="1" applyFill="1" applyBorder="1" applyAlignment="1" applyProtection="1">
      <alignment/>
      <protection/>
    </xf>
    <xf numFmtId="172" fontId="19" fillId="11" borderId="0" xfId="100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 vertical="center"/>
    </xf>
    <xf numFmtId="173" fontId="20" fillId="0" borderId="0" xfId="10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72" fontId="25" fillId="0" borderId="0" xfId="100" applyFont="1" applyFill="1" applyBorder="1" applyAlignment="1" applyProtection="1">
      <alignment horizontal="left" vertical="center"/>
      <protection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center"/>
    </xf>
    <xf numFmtId="172" fontId="20" fillId="40" borderId="15" xfId="100" applyFont="1" applyFill="1" applyBorder="1" applyAlignment="1" applyProtection="1">
      <alignment horizontal="center" vertical="center"/>
      <protection/>
    </xf>
    <xf numFmtId="4" fontId="20" fillId="40" borderId="15" xfId="100" applyNumberFormat="1" applyFont="1" applyFill="1" applyBorder="1" applyAlignment="1" applyProtection="1">
      <alignment horizontal="center" vertical="center" wrapText="1"/>
      <protection/>
    </xf>
    <xf numFmtId="172" fontId="20" fillId="16" borderId="15" xfId="100" applyFont="1" applyFill="1" applyBorder="1" applyAlignment="1" applyProtection="1">
      <alignment horizontal="center" vertical="center"/>
      <protection/>
    </xf>
    <xf numFmtId="0" fontId="20" fillId="41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172" fontId="18" fillId="0" borderId="15" xfId="100" applyFont="1" applyFill="1" applyBorder="1" applyAlignment="1" applyProtection="1">
      <alignment vertical="center"/>
      <protection/>
    </xf>
    <xf numFmtId="4" fontId="18" fillId="0" borderId="15" xfId="0" applyNumberFormat="1" applyFont="1" applyBorder="1" applyAlignment="1">
      <alignment/>
    </xf>
    <xf numFmtId="2" fontId="18" fillId="0" borderId="15" xfId="0" applyNumberFormat="1" applyFont="1" applyFill="1" applyBorder="1" applyAlignment="1">
      <alignment vertical="center"/>
    </xf>
    <xf numFmtId="4" fontId="18" fillId="0" borderId="15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 wrapText="1"/>
    </xf>
    <xf numFmtId="172" fontId="20" fillId="0" borderId="15" xfId="100" applyFont="1" applyFill="1" applyBorder="1" applyAlignment="1" applyProtection="1">
      <alignment vertical="center"/>
      <protection/>
    </xf>
    <xf numFmtId="4" fontId="20" fillId="0" borderId="15" xfId="0" applyNumberFormat="1" applyFont="1" applyBorder="1" applyAlignment="1">
      <alignment/>
    </xf>
    <xf numFmtId="2" fontId="20" fillId="0" borderId="15" xfId="0" applyNumberFormat="1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172" fontId="18" fillId="0" borderId="15" xfId="100" applyFont="1" applyFill="1" applyBorder="1" applyAlignment="1" applyProtection="1">
      <alignment horizontal="center" vertical="center"/>
      <protection/>
    </xf>
    <xf numFmtId="0" fontId="26" fillId="0" borderId="15" xfId="0" applyFont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" fontId="27" fillId="0" borderId="13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2" fontId="27" fillId="0" borderId="13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3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174" fontId="30" fillId="0" borderId="13" xfId="100" applyNumberFormat="1" applyFont="1" applyFill="1" applyBorder="1" applyAlignment="1" applyProtection="1">
      <alignment vertical="center"/>
      <protection/>
    </xf>
    <xf numFmtId="2" fontId="21" fillId="0" borderId="13" xfId="100" applyNumberFormat="1" applyFont="1" applyFill="1" applyBorder="1" applyAlignment="1" applyProtection="1">
      <alignment vertical="center"/>
      <protection/>
    </xf>
    <xf numFmtId="2" fontId="21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2" fontId="30" fillId="0" borderId="1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2" fontId="0" fillId="0" borderId="0" xfId="10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2" fontId="0" fillId="11" borderId="0" xfId="100" applyFont="1" applyFill="1" applyBorder="1" applyAlignment="1" applyProtection="1">
      <alignment/>
      <protection/>
    </xf>
    <xf numFmtId="1" fontId="0" fillId="0" borderId="0" xfId="0" applyNumberFormat="1" applyAlignment="1">
      <alignment horizontal="center"/>
    </xf>
    <xf numFmtId="0" fontId="0" fillId="0" borderId="0" xfId="100" applyNumberFormat="1" applyFont="1" applyFill="1" applyBorder="1" applyAlignment="1" applyProtection="1">
      <alignment/>
      <protection/>
    </xf>
    <xf numFmtId="0" fontId="29" fillId="0" borderId="13" xfId="0" applyFont="1" applyBorder="1" applyAlignment="1">
      <alignment horizontal="center"/>
    </xf>
    <xf numFmtId="0" fontId="29" fillId="0" borderId="0" xfId="0" applyFont="1" applyAlignment="1">
      <alignment/>
    </xf>
    <xf numFmtId="3" fontId="0" fillId="0" borderId="13" xfId="0" applyNumberFormat="1" applyBorder="1" applyAlignment="1">
      <alignment horizontal="center" vertical="center"/>
    </xf>
    <xf numFmtId="4" fontId="0" fillId="0" borderId="13" xfId="100" applyNumberFormat="1" applyFont="1" applyFill="1" applyBorder="1" applyAlignment="1" applyProtection="1">
      <alignment horizontal="center" vertical="center"/>
      <protection/>
    </xf>
    <xf numFmtId="4" fontId="0" fillId="0" borderId="13" xfId="100" applyNumberFormat="1" applyFont="1" applyFill="1" applyBorder="1" applyAlignment="1" applyProtection="1">
      <alignment vertical="center"/>
      <protection/>
    </xf>
    <xf numFmtId="4" fontId="0" fillId="11" borderId="13" xfId="100" applyNumberFormat="1" applyFont="1" applyFill="1" applyBorder="1" applyAlignment="1" applyProtection="1">
      <alignment vertical="center"/>
      <protection/>
    </xf>
    <xf numFmtId="172" fontId="0" fillId="0" borderId="13" xfId="100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27" fillId="0" borderId="0" xfId="0" applyFont="1" applyAlignment="1">
      <alignment horizontal="left"/>
    </xf>
    <xf numFmtId="172" fontId="0" fillId="0" borderId="0" xfId="100" applyFont="1" applyFill="1" applyBorder="1" applyAlignment="1" applyProtection="1">
      <alignment vertical="center"/>
      <protection/>
    </xf>
    <xf numFmtId="172" fontId="0" fillId="11" borderId="0" xfId="100" applyFont="1" applyFill="1" applyBorder="1" applyAlignment="1" applyProtection="1">
      <alignment vertical="center"/>
      <protection/>
    </xf>
    <xf numFmtId="172" fontId="0" fillId="0" borderId="13" xfId="100" applyFont="1" applyFill="1" applyBorder="1" applyAlignment="1" applyProtection="1">
      <alignment/>
      <protection/>
    </xf>
    <xf numFmtId="1" fontId="20" fillId="0" borderId="0" xfId="100" applyNumberFormat="1" applyFont="1" applyFill="1" applyBorder="1" applyAlignment="1" applyProtection="1">
      <alignment horizontal="left" vertical="center"/>
      <protection/>
    </xf>
    <xf numFmtId="4" fontId="20" fillId="0" borderId="16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172" fontId="18" fillId="2" borderId="15" xfId="100" applyFont="1" applyFill="1" applyBorder="1" applyAlignment="1" applyProtection="1">
      <alignment vertical="center"/>
      <protection/>
    </xf>
    <xf numFmtId="4" fontId="18" fillId="2" borderId="15" xfId="0" applyNumberFormat="1" applyFont="1" applyFill="1" applyBorder="1" applyAlignment="1">
      <alignment/>
    </xf>
    <xf numFmtId="2" fontId="18" fillId="2" borderId="15" xfId="0" applyNumberFormat="1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15" xfId="0" applyFont="1" applyFill="1" applyBorder="1" applyAlignment="1">
      <alignment vertical="center" wrapText="1"/>
    </xf>
    <xf numFmtId="4" fontId="20" fillId="2" borderId="15" xfId="0" applyNumberFormat="1" applyFont="1" applyFill="1" applyBorder="1" applyAlignment="1">
      <alignment vertical="center"/>
    </xf>
    <xf numFmtId="172" fontId="26" fillId="0" borderId="15" xfId="100" applyFont="1" applyFill="1" applyBorder="1" applyAlignment="1" applyProtection="1">
      <alignment vertical="center"/>
      <protection/>
    </xf>
    <xf numFmtId="4" fontId="18" fillId="2" borderId="15" xfId="0" applyNumberFormat="1" applyFont="1" applyFill="1" applyBorder="1" applyAlignment="1">
      <alignment vertical="center"/>
    </xf>
    <xf numFmtId="0" fontId="18" fillId="2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0" fontId="26" fillId="0" borderId="15" xfId="0" applyFont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4" fontId="26" fillId="0" borderId="15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51" fillId="0" borderId="0" xfId="0" applyNumberFormat="1" applyFont="1" applyFill="1" applyBorder="1" applyAlignment="1">
      <alignment vertical="center"/>
    </xf>
    <xf numFmtId="4" fontId="20" fillId="40" borderId="15" xfId="100" applyNumberFormat="1" applyFont="1" applyFill="1" applyBorder="1" applyAlignment="1" applyProtection="1">
      <alignment vertical="center" wrapText="1"/>
      <protection/>
    </xf>
    <xf numFmtId="172" fontId="20" fillId="16" borderId="15" xfId="100" applyFont="1" applyFill="1" applyBorder="1" applyAlignment="1" applyProtection="1">
      <alignment vertical="center"/>
      <protection/>
    </xf>
    <xf numFmtId="0" fontId="20" fillId="41" borderId="15" xfId="0" applyFont="1" applyFill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4" fontId="18" fillId="42" borderId="15" xfId="0" applyNumberFormat="1" applyFont="1" applyFill="1" applyBorder="1" applyAlignment="1">
      <alignment/>
    </xf>
    <xf numFmtId="2" fontId="18" fillId="42" borderId="15" xfId="0" applyNumberFormat="1" applyFont="1" applyFill="1" applyBorder="1" applyAlignment="1">
      <alignment vertical="center"/>
    </xf>
    <xf numFmtId="4" fontId="18" fillId="42" borderId="15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0" fontId="18" fillId="42" borderId="15" xfId="0" applyFont="1" applyFill="1" applyBorder="1" applyAlignment="1">
      <alignment horizontal="center" vertical="center" wrapText="1"/>
    </xf>
    <xf numFmtId="0" fontId="18" fillId="42" borderId="15" xfId="0" applyFont="1" applyFill="1" applyBorder="1" applyAlignment="1">
      <alignment vertical="center" wrapText="1"/>
    </xf>
    <xf numFmtId="4" fontId="18" fillId="0" borderId="15" xfId="0" applyNumberFormat="1" applyFont="1" applyBorder="1" applyAlignment="1">
      <alignment vertical="center"/>
    </xf>
    <xf numFmtId="4" fontId="38" fillId="29" borderId="15" xfId="57" applyNumberFormat="1" applyBorder="1" applyAlignment="1">
      <alignment vertical="center"/>
    </xf>
    <xf numFmtId="0" fontId="38" fillId="29" borderId="15" xfId="57" applyBorder="1" applyAlignment="1">
      <alignment horizontal="center" vertical="center" wrapText="1"/>
    </xf>
    <xf numFmtId="0" fontId="38" fillId="29" borderId="15" xfId="57" applyBorder="1" applyAlignment="1">
      <alignment horizontal="center" vertical="center"/>
    </xf>
    <xf numFmtId="0" fontId="38" fillId="29" borderId="15" xfId="57" applyBorder="1" applyAlignment="1">
      <alignment vertical="center" wrapText="1"/>
    </xf>
    <xf numFmtId="172" fontId="38" fillId="29" borderId="15" xfId="57" applyNumberFormat="1" applyBorder="1" applyAlignment="1" applyProtection="1">
      <alignment vertical="center"/>
      <protection/>
    </xf>
    <xf numFmtId="4" fontId="38" fillId="29" borderId="15" xfId="57" applyNumberFormat="1" applyBorder="1" applyAlignment="1" applyProtection="1">
      <alignment vertical="center"/>
      <protection/>
    </xf>
    <xf numFmtId="0" fontId="38" fillId="29" borderId="15" xfId="57" applyBorder="1" applyAlignment="1">
      <alignment vertic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100" applyNumberFormat="1" applyFont="1" applyFill="1" applyBorder="1" applyAlignment="1" applyProtection="1">
      <alignment horizontal="left"/>
      <protection/>
    </xf>
    <xf numFmtId="172" fontId="18" fillId="0" borderId="0" xfId="100" applyFont="1" applyFill="1" applyBorder="1" applyAlignment="1" applyProtection="1">
      <alignment/>
      <protection/>
    </xf>
    <xf numFmtId="4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18" fillId="0" borderId="0" xfId="0" applyNumberFormat="1" applyFont="1" applyFill="1" applyAlignment="1">
      <alignment/>
    </xf>
    <xf numFmtId="172" fontId="20" fillId="40" borderId="15" xfId="100" applyFont="1" applyFill="1" applyBorder="1" applyAlignment="1" applyProtection="1">
      <alignment vertical="center" wrapText="1"/>
      <protection/>
    </xf>
    <xf numFmtId="172" fontId="18" fillId="0" borderId="15" xfId="100" applyFont="1" applyFill="1" applyBorder="1" applyAlignment="1" applyProtection="1">
      <alignment vertical="center" wrapText="1"/>
      <protection/>
    </xf>
    <xf numFmtId="172" fontId="20" fillId="0" borderId="15" xfId="100" applyFont="1" applyFill="1" applyBorder="1" applyAlignment="1" applyProtection="1">
      <alignment vertical="center" wrapText="1"/>
      <protection/>
    </xf>
    <xf numFmtId="0" fontId="18" fillId="0" borderId="15" xfId="0" applyFont="1" applyBorder="1" applyAlignment="1">
      <alignment vertical="center"/>
    </xf>
    <xf numFmtId="0" fontId="0" fillId="0" borderId="0" xfId="0" applyAlignment="1">
      <alignment/>
    </xf>
    <xf numFmtId="4" fontId="38" fillId="42" borderId="15" xfId="57" applyNumberFormat="1" applyFill="1" applyBorder="1" applyAlignment="1">
      <alignment vertical="center"/>
    </xf>
    <xf numFmtId="4" fontId="21" fillId="18" borderId="13" xfId="0" applyNumberFormat="1" applyFont="1" applyFill="1" applyBorder="1" applyAlignment="1">
      <alignment horizontal="center" vertical="center"/>
    </xf>
    <xf numFmtId="4" fontId="21" fillId="16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172" fontId="20" fillId="16" borderId="13" xfId="100" applyFont="1" applyFill="1" applyBorder="1" applyAlignment="1" applyProtection="1">
      <alignment horizontal="center" vertical="center"/>
      <protection/>
    </xf>
    <xf numFmtId="173" fontId="23" fillId="0" borderId="0" xfId="100" applyNumberFormat="1" applyFont="1" applyFill="1" applyBorder="1" applyAlignment="1" applyProtection="1">
      <alignment horizontal="center" vertical="center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7">
      <selection activeCell="E26" sqref="E26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13.57421875" style="1" customWidth="1"/>
    <col min="4" max="4" width="19.8515625" style="2" customWidth="1"/>
    <col min="5" max="5" width="18.421875" style="3" customWidth="1"/>
    <col min="6" max="7" width="17.7109375" style="3" customWidth="1"/>
    <col min="8" max="16384" width="9.140625" style="1" customWidth="1"/>
  </cols>
  <sheetData>
    <row r="2" spans="4:7" s="4" customFormat="1" ht="15" customHeight="1">
      <c r="D2" s="2"/>
      <c r="E2" s="5"/>
      <c r="F2" s="5"/>
      <c r="G2" s="5"/>
    </row>
    <row r="3" spans="1:7" s="4" customFormat="1" ht="21" customHeight="1">
      <c r="A3" s="176"/>
      <c r="B3" s="177"/>
      <c r="C3" s="178"/>
      <c r="D3" s="179"/>
      <c r="E3" s="174"/>
      <c r="F3" s="175"/>
      <c r="G3" s="175"/>
    </row>
    <row r="4" spans="1:7" s="4" customFormat="1" ht="26.25" customHeight="1">
      <c r="A4" s="176"/>
      <c r="B4" s="177"/>
      <c r="C4" s="178"/>
      <c r="D4" s="179"/>
      <c r="E4" s="174"/>
      <c r="F4" s="175"/>
      <c r="G4" s="175"/>
    </row>
    <row r="5" spans="1:7" s="10" customFormat="1" ht="21" customHeight="1">
      <c r="A5" s="6"/>
      <c r="B5" s="6"/>
      <c r="C5" s="7"/>
      <c r="D5" s="8"/>
      <c r="E5" s="9"/>
      <c r="F5" s="9"/>
      <c r="G5" s="9"/>
    </row>
    <row r="6" spans="1:7" s="10" customFormat="1" ht="21" customHeight="1">
      <c r="A6" s="6"/>
      <c r="B6" s="6"/>
      <c r="C6" s="11"/>
      <c r="D6" s="8"/>
      <c r="E6" s="9"/>
      <c r="F6" s="9"/>
      <c r="G6" s="9"/>
    </row>
    <row r="7" spans="1:7" s="10" customFormat="1" ht="21" customHeight="1">
      <c r="A7" s="6"/>
      <c r="B7" s="6"/>
      <c r="C7" s="7"/>
      <c r="D7" s="8"/>
      <c r="E7" s="9"/>
      <c r="F7" s="9"/>
      <c r="G7" s="9"/>
    </row>
    <row r="8" spans="1:7" s="10" customFormat="1" ht="21" customHeight="1">
      <c r="A8" s="6"/>
      <c r="B8" s="6"/>
      <c r="C8" s="11"/>
      <c r="D8" s="8"/>
      <c r="E8" s="9"/>
      <c r="F8" s="9"/>
      <c r="G8" s="9"/>
    </row>
    <row r="9" spans="1:7" ht="21" customHeight="1">
      <c r="A9" s="6"/>
      <c r="B9" s="6"/>
      <c r="C9" s="12"/>
      <c r="D9" s="8"/>
      <c r="E9" s="9"/>
      <c r="F9" s="13"/>
      <c r="G9" s="13"/>
    </row>
    <row r="10" spans="1:7" ht="21" customHeight="1">
      <c r="A10" s="6"/>
      <c r="B10" s="6"/>
      <c r="C10" s="12"/>
      <c r="D10" s="8"/>
      <c r="E10" s="9"/>
      <c r="F10" s="13"/>
      <c r="G10" s="13"/>
    </row>
    <row r="11" spans="1:7" ht="21" customHeight="1">
      <c r="A11" s="6"/>
      <c r="B11" s="6"/>
      <c r="C11" s="12"/>
      <c r="D11" s="8"/>
      <c r="E11" s="9"/>
      <c r="F11" s="13"/>
      <c r="G11" s="13"/>
    </row>
    <row r="12" spans="1:7" ht="21" customHeight="1">
      <c r="A12" s="6"/>
      <c r="B12" s="6"/>
      <c r="C12" s="12"/>
      <c r="D12" s="8"/>
      <c r="E12" s="9"/>
      <c r="F12" s="13"/>
      <c r="G12" s="13"/>
    </row>
    <row r="13" spans="1:7" ht="21" customHeight="1">
      <c r="A13" s="6"/>
      <c r="B13" s="6"/>
      <c r="C13" s="11"/>
      <c r="D13" s="8"/>
      <c r="E13" s="9"/>
      <c r="F13" s="13"/>
      <c r="G13" s="13"/>
    </row>
    <row r="14" spans="1:7" ht="21" customHeight="1">
      <c r="A14" s="6"/>
      <c r="B14" s="14"/>
      <c r="C14" s="11"/>
      <c r="D14" s="8"/>
      <c r="E14" s="9"/>
      <c r="F14" s="13"/>
      <c r="G14" s="13"/>
    </row>
    <row r="15" spans="2:7" s="15" customFormat="1" ht="21" customHeight="1">
      <c r="B15" s="16"/>
      <c r="C15" s="17"/>
      <c r="D15" s="8"/>
      <c r="E15" s="18"/>
      <c r="F15" s="18"/>
      <c r="G15" s="18"/>
    </row>
    <row r="16" spans="2:7" s="19" customFormat="1" ht="12.75" customHeight="1">
      <c r="B16" s="20"/>
      <c r="C16" s="21"/>
      <c r="D16" s="22"/>
      <c r="E16" s="23"/>
      <c r="F16" s="23"/>
      <c r="G16" s="23"/>
    </row>
    <row r="17" spans="2:4" s="5" customFormat="1" ht="12.75" customHeight="1">
      <c r="B17" s="24"/>
      <c r="D17" s="25"/>
    </row>
    <row r="18" spans="2:4" s="5" customFormat="1" ht="12.75" customHeight="1">
      <c r="B18" s="24"/>
      <c r="D18" s="25"/>
    </row>
    <row r="19" spans="2:4" s="23" customFormat="1" ht="12.75" customHeight="1">
      <c r="B19" s="26"/>
      <c r="D19" s="27"/>
    </row>
    <row r="20" spans="2:4" s="23" customFormat="1" ht="12.75" customHeight="1">
      <c r="B20" s="26"/>
      <c r="C20" s="28"/>
      <c r="D20" s="27"/>
    </row>
    <row r="21" spans="2:4" s="23" customFormat="1" ht="12.75" customHeight="1">
      <c r="B21" s="26"/>
      <c r="C21" s="28"/>
      <c r="D21" s="2"/>
    </row>
    <row r="22" spans="2:4" s="23" customFormat="1" ht="12.75" customHeight="1">
      <c r="B22" s="26"/>
      <c r="C22" s="29"/>
      <c r="D22" s="2"/>
    </row>
    <row r="23" spans="2:4" s="23" customFormat="1" ht="12.75" customHeight="1">
      <c r="B23" s="26"/>
      <c r="C23" s="29" t="s">
        <v>0</v>
      </c>
      <c r="D23" s="2"/>
    </row>
    <row r="24" spans="3:4" s="3" customFormat="1" ht="12.75" customHeight="1">
      <c r="C24" s="30" t="s">
        <v>1</v>
      </c>
      <c r="D24" s="31"/>
    </row>
    <row r="25" s="3" customFormat="1" ht="12.75" customHeight="1">
      <c r="D25" s="2"/>
    </row>
    <row r="26" ht="12.75" customHeight="1"/>
    <row r="27" ht="12.75" customHeight="1"/>
    <row r="28" ht="12.75" customHeight="1"/>
    <row r="29" ht="12.75" customHeight="1"/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 r:id="rId1"/>
  <headerFooter alignWithMargins="0">
    <oddHeader>&amp;LDV MASLAČAK&amp;CPRIHODI 2010&amp;R&amp;A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99"/>
  <sheetViews>
    <sheetView tabSelected="1" zoomScalePageLayoutView="0" workbookViewId="0" topLeftCell="A1">
      <selection activeCell="C10" sqref="C10"/>
    </sheetView>
  </sheetViews>
  <sheetFormatPr defaultColWidth="3.28125" defaultRowHeight="12.75"/>
  <cols>
    <col min="1" max="1" width="10.421875" style="32" customWidth="1"/>
    <col min="2" max="2" width="6.57421875" style="32" customWidth="1"/>
    <col min="3" max="3" width="26.8515625" style="4" customWidth="1"/>
    <col min="4" max="4" width="14.421875" style="25" customWidth="1"/>
    <col min="5" max="5" width="0" style="28" hidden="1" customWidth="1"/>
    <col min="6" max="12" width="0" style="4" hidden="1" customWidth="1"/>
    <col min="13" max="13" width="12.00390625" style="19" customWidth="1"/>
    <col min="14" max="14" width="10.421875" style="4" customWidth="1"/>
    <col min="15" max="15" width="15.00390625" style="4" customWidth="1"/>
    <col min="16" max="19" width="0" style="4" hidden="1" customWidth="1"/>
    <col min="20" max="20" width="12.00390625" style="5" customWidth="1"/>
    <col min="21" max="21" width="12.421875" style="5" customWidth="1"/>
    <col min="22" max="22" width="14.57421875" style="4" customWidth="1"/>
    <col min="23" max="27" width="3.28125" style="4" customWidth="1"/>
    <col min="28" max="28" width="10.7109375" style="4" customWidth="1"/>
    <col min="29" max="16384" width="3.28125" style="4" customWidth="1"/>
  </cols>
  <sheetData>
    <row r="1" spans="1:4" ht="13.5">
      <c r="A1" s="4"/>
      <c r="B1" s="19" t="s">
        <v>181</v>
      </c>
      <c r="C1" s="19"/>
      <c r="D1" s="33"/>
    </row>
    <row r="2" spans="1:4" ht="15.75" customHeight="1">
      <c r="A2" s="4"/>
      <c r="B2" s="19" t="s">
        <v>182</v>
      </c>
      <c r="C2" s="19"/>
      <c r="D2" s="33"/>
    </row>
    <row r="3" spans="2:3" ht="15.75" customHeight="1">
      <c r="B3" s="33" t="s">
        <v>183</v>
      </c>
      <c r="C3" s="33"/>
    </row>
    <row r="4" spans="2:3" ht="15.75" customHeight="1">
      <c r="B4" s="66" t="s">
        <v>200</v>
      </c>
      <c r="C4" s="116"/>
    </row>
    <row r="5" spans="1:21" s="165" customFormat="1" ht="15.75" customHeight="1">
      <c r="A5" s="160"/>
      <c r="B5" s="161" t="s">
        <v>198</v>
      </c>
      <c r="C5" s="162" t="s">
        <v>199</v>
      </c>
      <c r="D5" s="163"/>
      <c r="E5" s="164"/>
      <c r="M5" s="166"/>
      <c r="T5" s="167"/>
      <c r="U5" s="167"/>
    </row>
    <row r="6" spans="1:21" s="36" customFormat="1" ht="18" customHeight="1">
      <c r="A6" s="20"/>
      <c r="B6" s="34" t="s">
        <v>189</v>
      </c>
      <c r="C6" s="33"/>
      <c r="D6" s="25"/>
      <c r="E6" s="35"/>
      <c r="M6" s="65"/>
      <c r="T6" s="35"/>
      <c r="U6" s="35"/>
    </row>
    <row r="7" spans="1:21" s="36" customFormat="1" ht="28.5" customHeight="1">
      <c r="A7" s="34"/>
      <c r="B7" s="34" t="s">
        <v>201</v>
      </c>
      <c r="C7" s="33"/>
      <c r="D7" s="25"/>
      <c r="E7" s="35"/>
      <c r="M7" s="65"/>
      <c r="T7" s="35"/>
      <c r="U7" s="35"/>
    </row>
    <row r="8" spans="1:21" s="36" customFormat="1" ht="13.5">
      <c r="A8" s="34"/>
      <c r="B8" s="34"/>
      <c r="C8" s="33"/>
      <c r="D8" s="25"/>
      <c r="E8" s="35"/>
      <c r="M8" s="65"/>
      <c r="T8" s="35"/>
      <c r="U8" s="35"/>
    </row>
    <row r="9" spans="1:22" s="36" customFormat="1" ht="23.25" customHeight="1">
      <c r="A9" s="180" t="s">
        <v>191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</row>
    <row r="10" spans="1:21" s="36" customFormat="1" ht="13.5">
      <c r="A10" s="34"/>
      <c r="B10" s="34"/>
      <c r="C10" s="33" t="s">
        <v>202</v>
      </c>
      <c r="D10" s="25"/>
      <c r="E10" s="35"/>
      <c r="M10" s="65"/>
      <c r="T10" s="35"/>
      <c r="U10" s="35"/>
    </row>
    <row r="11" spans="1:21" s="36" customFormat="1" ht="13.5">
      <c r="A11" s="34"/>
      <c r="B11" s="34"/>
      <c r="C11" s="33"/>
      <c r="D11" s="25"/>
      <c r="E11" s="35"/>
      <c r="M11" s="65"/>
      <c r="T11" s="35"/>
      <c r="U11" s="35"/>
    </row>
    <row r="12" spans="2:4" ht="14.25" customHeight="1" hidden="1">
      <c r="B12" s="37"/>
      <c r="C12" s="38"/>
      <c r="D12" s="39"/>
    </row>
    <row r="13" spans="1:22" ht="42" customHeight="1">
      <c r="A13" s="40" t="s">
        <v>2</v>
      </c>
      <c r="B13" s="41" t="s">
        <v>3</v>
      </c>
      <c r="C13" s="42" t="s">
        <v>4</v>
      </c>
      <c r="D13" s="43" t="s">
        <v>5</v>
      </c>
      <c r="E13" s="44" t="s">
        <v>6</v>
      </c>
      <c r="F13" s="45" t="s">
        <v>7</v>
      </c>
      <c r="G13" s="45" t="s">
        <v>8</v>
      </c>
      <c r="H13" s="46" t="s">
        <v>9</v>
      </c>
      <c r="I13" s="46" t="s">
        <v>10</v>
      </c>
      <c r="J13" s="47" t="s">
        <v>11</v>
      </c>
      <c r="K13" s="42" t="s">
        <v>12</v>
      </c>
      <c r="L13" s="40" t="s">
        <v>13</v>
      </c>
      <c r="M13" s="40" t="s">
        <v>135</v>
      </c>
      <c r="N13" s="40" t="s">
        <v>129</v>
      </c>
      <c r="O13" s="44" t="s">
        <v>134</v>
      </c>
      <c r="P13" s="45" t="s">
        <v>7</v>
      </c>
      <c r="Q13" s="45" t="s">
        <v>8</v>
      </c>
      <c r="R13" s="46" t="s">
        <v>9</v>
      </c>
      <c r="S13" s="46" t="s">
        <v>10</v>
      </c>
      <c r="T13" s="117" t="s">
        <v>14</v>
      </c>
      <c r="U13" s="118" t="s">
        <v>15</v>
      </c>
      <c r="V13" s="40" t="s">
        <v>13</v>
      </c>
    </row>
    <row r="14" spans="1:22" ht="24.75" customHeight="1">
      <c r="A14" s="40">
        <v>1</v>
      </c>
      <c r="B14" s="41"/>
      <c r="C14" s="42" t="s">
        <v>16</v>
      </c>
      <c r="D14" s="168"/>
      <c r="E14" s="138"/>
      <c r="F14" s="139"/>
      <c r="G14" s="139"/>
      <c r="H14" s="140"/>
      <c r="I14" s="140"/>
      <c r="J14" s="47"/>
      <c r="K14" s="60"/>
      <c r="L14" s="47"/>
      <c r="M14" s="59"/>
      <c r="N14" s="59">
        <f>M14*25/100</f>
        <v>0</v>
      </c>
      <c r="O14" s="153">
        <f>SUM(M14+N14)</f>
        <v>0</v>
      </c>
      <c r="P14" s="141">
        <f aca="true" t="shared" si="0" ref="P14:U14">SUM(P15:P16)</f>
        <v>16350</v>
      </c>
      <c r="Q14" s="141">
        <f t="shared" si="0"/>
        <v>16800</v>
      </c>
      <c r="R14" s="141">
        <f t="shared" si="0"/>
        <v>10000</v>
      </c>
      <c r="S14" s="141">
        <f t="shared" si="0"/>
        <v>9000</v>
      </c>
      <c r="T14" s="141"/>
      <c r="U14" s="141">
        <f t="shared" si="0"/>
        <v>400</v>
      </c>
      <c r="V14" s="40"/>
    </row>
    <row r="15" spans="1:22" ht="12.75" customHeight="1">
      <c r="A15" s="48">
        <v>2</v>
      </c>
      <c r="B15" s="48">
        <v>32131</v>
      </c>
      <c r="C15" s="49" t="s">
        <v>17</v>
      </c>
      <c r="D15" s="169" t="s">
        <v>18</v>
      </c>
      <c r="E15" s="51">
        <v>8000</v>
      </c>
      <c r="F15" s="52">
        <v>12250</v>
      </c>
      <c r="G15" s="52">
        <v>12600</v>
      </c>
      <c r="H15" s="52">
        <v>7000</v>
      </c>
      <c r="I15" s="52">
        <v>7000</v>
      </c>
      <c r="J15" s="51">
        <v>8000</v>
      </c>
      <c r="K15" s="53">
        <v>0</v>
      </c>
      <c r="L15" s="54"/>
      <c r="M15" s="59">
        <v>10000</v>
      </c>
      <c r="N15" s="59">
        <f aca="true" t="shared" si="1" ref="N15:N77">M15*25/100</f>
        <v>2500</v>
      </c>
      <c r="O15" s="153">
        <f aca="true" t="shared" si="2" ref="O15:O78">SUM(M15+N15)</f>
        <v>12500</v>
      </c>
      <c r="P15" s="52">
        <v>12250</v>
      </c>
      <c r="Q15" s="52">
        <v>12600</v>
      </c>
      <c r="R15" s="52">
        <v>7000</v>
      </c>
      <c r="S15" s="52">
        <v>7000</v>
      </c>
      <c r="T15" s="51">
        <v>12500</v>
      </c>
      <c r="U15" s="53">
        <f>SUM(O15-T15)</f>
        <v>0</v>
      </c>
      <c r="V15" s="54" t="s">
        <v>133</v>
      </c>
    </row>
    <row r="16" spans="1:22" ht="12.75" customHeight="1">
      <c r="A16" s="48">
        <v>3</v>
      </c>
      <c r="B16" s="48">
        <v>32132</v>
      </c>
      <c r="C16" s="49" t="s">
        <v>19</v>
      </c>
      <c r="D16" s="169" t="s">
        <v>18</v>
      </c>
      <c r="E16" s="51">
        <v>3000</v>
      </c>
      <c r="F16" s="52">
        <v>4100</v>
      </c>
      <c r="G16" s="52">
        <v>4200</v>
      </c>
      <c r="H16" s="52">
        <v>3000</v>
      </c>
      <c r="I16" s="52">
        <v>2000</v>
      </c>
      <c r="J16" s="52">
        <v>3000</v>
      </c>
      <c r="K16" s="53"/>
      <c r="L16" s="54"/>
      <c r="M16" s="59">
        <v>1600</v>
      </c>
      <c r="N16" s="59">
        <f t="shared" si="1"/>
        <v>400</v>
      </c>
      <c r="O16" s="153">
        <f t="shared" si="2"/>
        <v>2000</v>
      </c>
      <c r="P16" s="52">
        <v>4100</v>
      </c>
      <c r="Q16" s="52">
        <v>4200</v>
      </c>
      <c r="R16" s="52">
        <v>3000</v>
      </c>
      <c r="S16" s="52">
        <v>2000</v>
      </c>
      <c r="T16" s="51">
        <v>1600</v>
      </c>
      <c r="U16" s="53">
        <f>SUM(O16-T16)</f>
        <v>400</v>
      </c>
      <c r="V16" s="54" t="s">
        <v>133</v>
      </c>
    </row>
    <row r="17" spans="1:22" ht="24.75" customHeight="1">
      <c r="A17" s="48">
        <v>4</v>
      </c>
      <c r="B17" s="48"/>
      <c r="C17" s="61" t="s">
        <v>172</v>
      </c>
      <c r="D17" s="170"/>
      <c r="E17" s="57"/>
      <c r="F17" s="58"/>
      <c r="G17" s="58"/>
      <c r="H17" s="58"/>
      <c r="I17" s="58"/>
      <c r="J17" s="60"/>
      <c r="K17" s="60"/>
      <c r="L17" s="60"/>
      <c r="M17" s="59"/>
      <c r="N17" s="59">
        <f t="shared" si="1"/>
        <v>0</v>
      </c>
      <c r="O17" s="153">
        <f t="shared" si="2"/>
        <v>0</v>
      </c>
      <c r="P17" s="141" t="e">
        <f>SUM(P18+P19+P21+P22+P23+P24+P25+P26+P27+P28+P29+P30+P31)</f>
        <v>#REF!</v>
      </c>
      <c r="Q17" s="141" t="e">
        <f>SUM(Q18+Q19+Q21+Q22+Q23+Q24+Q25+Q26+Q27+Q28+Q29+Q30+Q31)</f>
        <v>#REF!</v>
      </c>
      <c r="R17" s="141" t="e">
        <f>SUM(R18+R19+R21+R22+R23+R24+R25+R26+R27+R28+R29+R30+R31)</f>
        <v>#REF!</v>
      </c>
      <c r="S17" s="141" t="e">
        <f>SUM(S18+S19+S21+S22+S23+S24+S25+S26+S27+S28+S29+S30+S31)</f>
        <v>#REF!</v>
      </c>
      <c r="T17" s="141"/>
      <c r="U17" s="141"/>
      <c r="V17" s="60"/>
    </row>
    <row r="18" spans="1:28" ht="12.75" customHeight="1">
      <c r="A18" s="40">
        <v>5</v>
      </c>
      <c r="B18" s="48">
        <v>32211</v>
      </c>
      <c r="C18" s="49" t="s">
        <v>20</v>
      </c>
      <c r="D18" s="169" t="s">
        <v>21</v>
      </c>
      <c r="E18" s="51">
        <v>24000</v>
      </c>
      <c r="F18" s="52">
        <v>25500</v>
      </c>
      <c r="G18" s="52">
        <v>26200</v>
      </c>
      <c r="H18" s="52">
        <v>15000</v>
      </c>
      <c r="I18" s="52">
        <v>16000</v>
      </c>
      <c r="J18" s="53">
        <v>21400</v>
      </c>
      <c r="K18" s="53">
        <v>2600</v>
      </c>
      <c r="L18" s="62" t="s">
        <v>22</v>
      </c>
      <c r="M18" s="59">
        <v>54400</v>
      </c>
      <c r="N18" s="59">
        <f t="shared" si="1"/>
        <v>13600</v>
      </c>
      <c r="O18" s="153">
        <f t="shared" si="2"/>
        <v>68000</v>
      </c>
      <c r="P18" s="52">
        <v>25500</v>
      </c>
      <c r="Q18" s="52">
        <v>26200</v>
      </c>
      <c r="R18" s="52">
        <v>15000</v>
      </c>
      <c r="S18" s="52">
        <v>16000</v>
      </c>
      <c r="T18" s="51">
        <v>68000</v>
      </c>
      <c r="U18" s="152">
        <f aca="true" t="shared" si="3" ref="U18:U31">SUM(O18-T18)</f>
        <v>0</v>
      </c>
      <c r="V18" s="62" t="s">
        <v>173</v>
      </c>
      <c r="AB18" s="5"/>
    </row>
    <row r="19" spans="1:22" ht="12.75" customHeight="1">
      <c r="A19" s="40">
        <v>6</v>
      </c>
      <c r="B19" s="48">
        <v>32212</v>
      </c>
      <c r="C19" s="49" t="s">
        <v>174</v>
      </c>
      <c r="D19" s="169" t="s">
        <v>23</v>
      </c>
      <c r="E19" s="51">
        <v>10000</v>
      </c>
      <c r="F19" s="52">
        <v>12250</v>
      </c>
      <c r="G19" s="52">
        <v>12600</v>
      </c>
      <c r="H19" s="52">
        <v>7000</v>
      </c>
      <c r="I19" s="52">
        <v>7000</v>
      </c>
      <c r="J19" s="53">
        <v>10000</v>
      </c>
      <c r="K19" s="53"/>
      <c r="L19" s="62" t="s">
        <v>22</v>
      </c>
      <c r="M19" s="59">
        <v>4000</v>
      </c>
      <c r="N19" s="59">
        <f t="shared" si="1"/>
        <v>1000</v>
      </c>
      <c r="O19" s="153">
        <f t="shared" si="2"/>
        <v>5000</v>
      </c>
      <c r="P19" s="52">
        <v>12250</v>
      </c>
      <c r="Q19" s="52">
        <v>12600</v>
      </c>
      <c r="R19" s="52">
        <v>7000</v>
      </c>
      <c r="S19" s="52">
        <v>7000</v>
      </c>
      <c r="T19" s="51">
        <v>5000</v>
      </c>
      <c r="U19" s="152">
        <f t="shared" si="3"/>
        <v>0</v>
      </c>
      <c r="V19" s="62" t="s">
        <v>173</v>
      </c>
    </row>
    <row r="20" spans="1:22" ht="12.75" customHeight="1">
      <c r="A20" s="40"/>
      <c r="B20" s="48">
        <v>32219</v>
      </c>
      <c r="C20" s="49" t="s">
        <v>192</v>
      </c>
      <c r="D20" s="169" t="s">
        <v>193</v>
      </c>
      <c r="E20" s="51"/>
      <c r="F20" s="52"/>
      <c r="G20" s="52"/>
      <c r="H20" s="52"/>
      <c r="I20" s="52"/>
      <c r="J20" s="53"/>
      <c r="K20" s="53"/>
      <c r="L20" s="62"/>
      <c r="M20" s="59">
        <v>18400</v>
      </c>
      <c r="N20" s="59">
        <f t="shared" si="1"/>
        <v>4600</v>
      </c>
      <c r="O20" s="153">
        <f t="shared" si="2"/>
        <v>23000</v>
      </c>
      <c r="P20" s="52"/>
      <c r="Q20" s="52"/>
      <c r="R20" s="52"/>
      <c r="S20" s="52"/>
      <c r="T20" s="51"/>
      <c r="U20" s="152"/>
      <c r="V20" s="62"/>
    </row>
    <row r="21" spans="1:22" ht="12.75" customHeight="1">
      <c r="A21" s="48">
        <v>7</v>
      </c>
      <c r="B21" s="48">
        <v>32214</v>
      </c>
      <c r="C21" s="49" t="s">
        <v>24</v>
      </c>
      <c r="D21" s="49" t="s">
        <v>149</v>
      </c>
      <c r="E21" s="51">
        <v>8300</v>
      </c>
      <c r="F21" s="52">
        <v>112400</v>
      </c>
      <c r="G21" s="52">
        <v>115500</v>
      </c>
      <c r="H21" s="52">
        <v>65000</v>
      </c>
      <c r="I21" s="52">
        <v>67000</v>
      </c>
      <c r="J21" s="51">
        <v>5300</v>
      </c>
      <c r="K21" s="53">
        <v>3000</v>
      </c>
      <c r="L21" s="62" t="s">
        <v>22</v>
      </c>
      <c r="M21" s="59">
        <v>42720</v>
      </c>
      <c r="N21" s="59">
        <f t="shared" si="1"/>
        <v>10680</v>
      </c>
      <c r="O21" s="153">
        <f t="shared" si="2"/>
        <v>53400</v>
      </c>
      <c r="P21" s="52">
        <v>112400</v>
      </c>
      <c r="Q21" s="52">
        <v>115500</v>
      </c>
      <c r="R21" s="52">
        <v>65000</v>
      </c>
      <c r="S21" s="52">
        <v>67000</v>
      </c>
      <c r="T21" s="51">
        <v>53400</v>
      </c>
      <c r="U21" s="152">
        <f t="shared" si="3"/>
        <v>0</v>
      </c>
      <c r="V21" s="62" t="s">
        <v>173</v>
      </c>
    </row>
    <row r="22" spans="1:22" ht="12.75" customHeight="1">
      <c r="A22" s="48">
        <v>8</v>
      </c>
      <c r="B22" s="48">
        <v>32271</v>
      </c>
      <c r="C22" s="49" t="s">
        <v>25</v>
      </c>
      <c r="D22" s="169" t="s">
        <v>26</v>
      </c>
      <c r="E22" s="51">
        <v>25000</v>
      </c>
      <c r="F22" s="52">
        <v>34200</v>
      </c>
      <c r="G22" s="52">
        <v>35100</v>
      </c>
      <c r="H22" s="52">
        <v>20000</v>
      </c>
      <c r="I22" s="52">
        <v>21000</v>
      </c>
      <c r="J22" s="53">
        <v>25000</v>
      </c>
      <c r="K22" s="53"/>
      <c r="L22" s="62" t="s">
        <v>22</v>
      </c>
      <c r="M22" s="59">
        <v>7200</v>
      </c>
      <c r="N22" s="59">
        <f t="shared" si="1"/>
        <v>1800</v>
      </c>
      <c r="O22" s="153">
        <f t="shared" si="2"/>
        <v>9000</v>
      </c>
      <c r="P22" s="52">
        <v>34200</v>
      </c>
      <c r="Q22" s="52">
        <v>35100</v>
      </c>
      <c r="R22" s="52">
        <v>20000</v>
      </c>
      <c r="S22" s="52">
        <v>21000</v>
      </c>
      <c r="T22" s="51">
        <v>9000</v>
      </c>
      <c r="U22" s="152">
        <f t="shared" si="3"/>
        <v>0</v>
      </c>
      <c r="V22" s="62" t="s">
        <v>173</v>
      </c>
    </row>
    <row r="23" spans="1:22" ht="12.75" customHeight="1">
      <c r="A23" s="48">
        <v>9</v>
      </c>
      <c r="B23" s="48">
        <v>32216</v>
      </c>
      <c r="C23" s="49" t="s">
        <v>27</v>
      </c>
      <c r="D23" s="169" t="s">
        <v>128</v>
      </c>
      <c r="E23" s="51">
        <v>10000</v>
      </c>
      <c r="F23" s="52">
        <v>15300</v>
      </c>
      <c r="G23" s="52">
        <v>15700</v>
      </c>
      <c r="H23" s="52">
        <v>9000</v>
      </c>
      <c r="I23" s="52">
        <v>9000</v>
      </c>
      <c r="J23" s="53">
        <v>10000</v>
      </c>
      <c r="K23" s="53"/>
      <c r="L23" s="62" t="s">
        <v>22</v>
      </c>
      <c r="M23" s="59">
        <v>47200</v>
      </c>
      <c r="N23" s="59">
        <f t="shared" si="1"/>
        <v>11800</v>
      </c>
      <c r="O23" s="153">
        <f t="shared" si="2"/>
        <v>59000</v>
      </c>
      <c r="P23" s="52">
        <v>15300</v>
      </c>
      <c r="Q23" s="52">
        <v>15700</v>
      </c>
      <c r="R23" s="52">
        <v>9000</v>
      </c>
      <c r="S23" s="52">
        <v>9000</v>
      </c>
      <c r="T23" s="51">
        <v>59000</v>
      </c>
      <c r="U23" s="152">
        <f t="shared" si="3"/>
        <v>0</v>
      </c>
      <c r="V23" s="62" t="s">
        <v>173</v>
      </c>
    </row>
    <row r="24" spans="1:22" ht="30.75" customHeight="1">
      <c r="A24" s="40">
        <v>11</v>
      </c>
      <c r="B24" s="48">
        <v>32224</v>
      </c>
      <c r="C24" s="128" t="s">
        <v>147</v>
      </c>
      <c r="D24" s="63"/>
      <c r="E24"/>
      <c r="F24" s="52">
        <v>1444200</v>
      </c>
      <c r="G24" s="52">
        <v>1483200</v>
      </c>
      <c r="H24" s="52">
        <v>840000</v>
      </c>
      <c r="I24" s="52">
        <v>856000</v>
      </c>
      <c r="J24" s="52"/>
      <c r="K24" s="54"/>
      <c r="L24" s="54"/>
      <c r="M24" s="59">
        <v>745840</v>
      </c>
      <c r="N24" s="59">
        <f t="shared" si="1"/>
        <v>186460</v>
      </c>
      <c r="O24" s="153">
        <f t="shared" si="2"/>
        <v>932300</v>
      </c>
      <c r="P24" s="57" t="e">
        <f>SUM(#REF!)</f>
        <v>#REF!</v>
      </c>
      <c r="Q24" s="57" t="e">
        <f>SUM(#REF!)</f>
        <v>#REF!</v>
      </c>
      <c r="R24" s="57" t="e">
        <f>SUM(#REF!)</f>
        <v>#REF!</v>
      </c>
      <c r="S24" s="57" t="e">
        <f>SUM(#REF!)</f>
        <v>#REF!</v>
      </c>
      <c r="T24" s="146">
        <v>100100</v>
      </c>
      <c r="U24" s="152">
        <f t="shared" si="3"/>
        <v>832200</v>
      </c>
      <c r="V24" s="148" t="s">
        <v>158</v>
      </c>
    </row>
    <row r="25" spans="1:28" ht="27" customHeight="1">
      <c r="A25" s="48">
        <v>13</v>
      </c>
      <c r="B25" s="48">
        <v>32229</v>
      </c>
      <c r="C25" s="49" t="s">
        <v>136</v>
      </c>
      <c r="D25" s="169" t="s">
        <v>137</v>
      </c>
      <c r="E25" s="51"/>
      <c r="F25" s="52"/>
      <c r="G25" s="52"/>
      <c r="H25" s="52"/>
      <c r="I25" s="52"/>
      <c r="J25" s="53"/>
      <c r="K25" s="53"/>
      <c r="L25" s="62"/>
      <c r="M25" s="59">
        <v>37600</v>
      </c>
      <c r="N25" s="59">
        <f t="shared" si="1"/>
        <v>9400</v>
      </c>
      <c r="O25" s="153">
        <f t="shared" si="2"/>
        <v>47000</v>
      </c>
      <c r="P25" s="52"/>
      <c r="Q25" s="52"/>
      <c r="R25" s="52"/>
      <c r="S25" s="52"/>
      <c r="T25" s="144">
        <v>47000</v>
      </c>
      <c r="U25" s="152">
        <f t="shared" si="3"/>
        <v>0</v>
      </c>
      <c r="V25" s="62" t="s">
        <v>173</v>
      </c>
      <c r="AB25" s="5"/>
    </row>
    <row r="26" spans="1:28" ht="12.75" customHeight="1">
      <c r="A26" s="48">
        <v>14</v>
      </c>
      <c r="B26" s="48">
        <v>32231</v>
      </c>
      <c r="C26" s="49" t="s">
        <v>28</v>
      </c>
      <c r="D26" s="171" t="s">
        <v>28</v>
      </c>
      <c r="E26" s="51">
        <v>65000</v>
      </c>
      <c r="F26" s="52">
        <v>66150</v>
      </c>
      <c r="G26" s="52">
        <v>67900</v>
      </c>
      <c r="H26" s="52">
        <v>38000</v>
      </c>
      <c r="I26" s="52">
        <v>40000</v>
      </c>
      <c r="J26" s="51">
        <v>55000</v>
      </c>
      <c r="K26" s="53">
        <v>10000</v>
      </c>
      <c r="L26" s="62" t="s">
        <v>22</v>
      </c>
      <c r="M26" s="59">
        <v>104400</v>
      </c>
      <c r="N26" s="59">
        <f t="shared" si="1"/>
        <v>26100</v>
      </c>
      <c r="O26" s="153">
        <f t="shared" si="2"/>
        <v>130500</v>
      </c>
      <c r="P26" s="52">
        <v>66150</v>
      </c>
      <c r="Q26" s="52">
        <v>67900</v>
      </c>
      <c r="R26" s="52">
        <v>38000</v>
      </c>
      <c r="S26" s="52">
        <v>40000</v>
      </c>
      <c r="T26" s="144">
        <v>120500</v>
      </c>
      <c r="U26" s="152">
        <f t="shared" si="3"/>
        <v>10000</v>
      </c>
      <c r="V26" s="62" t="s">
        <v>173</v>
      </c>
      <c r="AB26" s="5"/>
    </row>
    <row r="27" spans="1:22" ht="28.5" customHeight="1">
      <c r="A27" s="48">
        <v>17</v>
      </c>
      <c r="B27" s="48">
        <v>32233</v>
      </c>
      <c r="C27" s="49" t="s">
        <v>175</v>
      </c>
      <c r="D27" s="171" t="s">
        <v>29</v>
      </c>
      <c r="E27" s="51">
        <v>135000</v>
      </c>
      <c r="F27" s="52">
        <v>137300</v>
      </c>
      <c r="G27" s="52">
        <v>141100</v>
      </c>
      <c r="H27" s="52">
        <v>79000</v>
      </c>
      <c r="I27" s="52">
        <v>81000</v>
      </c>
      <c r="J27" s="51">
        <v>125000</v>
      </c>
      <c r="K27" s="53">
        <v>10000</v>
      </c>
      <c r="L27" s="62" t="s">
        <v>22</v>
      </c>
      <c r="M27" s="59">
        <v>121600</v>
      </c>
      <c r="N27" s="59">
        <f t="shared" si="1"/>
        <v>30400</v>
      </c>
      <c r="O27" s="153">
        <f t="shared" si="2"/>
        <v>152000</v>
      </c>
      <c r="P27" s="52">
        <v>137300</v>
      </c>
      <c r="Q27" s="52">
        <v>141100</v>
      </c>
      <c r="R27" s="52">
        <v>79000</v>
      </c>
      <c r="S27" s="52">
        <v>81000</v>
      </c>
      <c r="T27" s="144">
        <v>142000</v>
      </c>
      <c r="U27" s="152">
        <f t="shared" si="3"/>
        <v>10000</v>
      </c>
      <c r="V27" s="147" t="s">
        <v>158</v>
      </c>
    </row>
    <row r="28" spans="1:28" ht="12.75" customHeight="1">
      <c r="A28" s="48">
        <v>19</v>
      </c>
      <c r="B28" s="48">
        <v>32241</v>
      </c>
      <c r="C28" s="49" t="s">
        <v>30</v>
      </c>
      <c r="D28" s="50" t="s">
        <v>31</v>
      </c>
      <c r="E28" s="51">
        <v>97000</v>
      </c>
      <c r="F28" s="52">
        <v>112900</v>
      </c>
      <c r="G28" s="52">
        <v>116000</v>
      </c>
      <c r="H28" s="52">
        <v>65000</v>
      </c>
      <c r="I28" s="52">
        <v>67000</v>
      </c>
      <c r="J28" s="51">
        <v>97000</v>
      </c>
      <c r="K28" s="53"/>
      <c r="L28" s="62" t="s">
        <v>22</v>
      </c>
      <c r="M28" s="59">
        <v>17040</v>
      </c>
      <c r="N28" s="59">
        <f t="shared" si="1"/>
        <v>4260</v>
      </c>
      <c r="O28" s="153">
        <f t="shared" si="2"/>
        <v>21300</v>
      </c>
      <c r="P28" s="52">
        <v>112900</v>
      </c>
      <c r="Q28" s="52">
        <v>116000</v>
      </c>
      <c r="R28" s="52">
        <v>65000</v>
      </c>
      <c r="S28" s="52">
        <v>67000</v>
      </c>
      <c r="T28" s="144">
        <v>21300</v>
      </c>
      <c r="U28" s="152">
        <f t="shared" si="3"/>
        <v>0</v>
      </c>
      <c r="V28" s="62" t="s">
        <v>173</v>
      </c>
      <c r="AB28" s="5"/>
    </row>
    <row r="29" spans="1:22" ht="12.75" customHeight="1">
      <c r="A29" s="40">
        <v>20</v>
      </c>
      <c r="B29" s="48">
        <v>32242</v>
      </c>
      <c r="C29" s="49" t="s">
        <v>32</v>
      </c>
      <c r="D29" s="171" t="s">
        <v>33</v>
      </c>
      <c r="E29" s="51">
        <v>20000</v>
      </c>
      <c r="F29" s="52">
        <v>20400</v>
      </c>
      <c r="G29" s="52">
        <v>20900</v>
      </c>
      <c r="H29" s="52">
        <v>12000</v>
      </c>
      <c r="I29" s="52">
        <v>12000</v>
      </c>
      <c r="J29" s="51">
        <v>20000</v>
      </c>
      <c r="K29" s="53"/>
      <c r="L29" s="62" t="s">
        <v>22</v>
      </c>
      <c r="M29" s="59">
        <v>14160</v>
      </c>
      <c r="N29" s="59">
        <f t="shared" si="1"/>
        <v>3540</v>
      </c>
      <c r="O29" s="153">
        <f t="shared" si="2"/>
        <v>17700</v>
      </c>
      <c r="P29" s="52">
        <v>20400</v>
      </c>
      <c r="Q29" s="52">
        <v>20900</v>
      </c>
      <c r="R29" s="52">
        <v>12000</v>
      </c>
      <c r="S29" s="52">
        <v>12000</v>
      </c>
      <c r="T29" s="144">
        <v>17700</v>
      </c>
      <c r="U29" s="152">
        <f t="shared" si="3"/>
        <v>0</v>
      </c>
      <c r="V29" s="62" t="s">
        <v>173</v>
      </c>
    </row>
    <row r="30" spans="1:22" ht="12.75" customHeight="1">
      <c r="A30" s="40">
        <v>21</v>
      </c>
      <c r="B30" s="48">
        <v>32244</v>
      </c>
      <c r="C30" s="49" t="s">
        <v>159</v>
      </c>
      <c r="D30" s="50" t="s">
        <v>138</v>
      </c>
      <c r="E30" s="51">
        <v>7000</v>
      </c>
      <c r="F30" s="52">
        <v>7200</v>
      </c>
      <c r="G30" s="52">
        <v>7400</v>
      </c>
      <c r="H30" s="52">
        <v>4000</v>
      </c>
      <c r="I30" s="52">
        <v>4000</v>
      </c>
      <c r="J30" s="51">
        <v>7000</v>
      </c>
      <c r="K30" s="53"/>
      <c r="L30" s="62" t="s">
        <v>22</v>
      </c>
      <c r="M30" s="59">
        <v>4000</v>
      </c>
      <c r="N30" s="59">
        <f t="shared" si="1"/>
        <v>1000</v>
      </c>
      <c r="O30" s="153">
        <f t="shared" si="2"/>
        <v>5000</v>
      </c>
      <c r="P30" s="52">
        <v>7200</v>
      </c>
      <c r="Q30" s="52">
        <v>7400</v>
      </c>
      <c r="R30" s="52">
        <v>4000</v>
      </c>
      <c r="S30" s="52">
        <v>4000</v>
      </c>
      <c r="T30" s="144">
        <v>5000</v>
      </c>
      <c r="U30" s="152">
        <f t="shared" si="3"/>
        <v>0</v>
      </c>
      <c r="V30" s="62" t="s">
        <v>173</v>
      </c>
    </row>
    <row r="31" spans="1:22" ht="12.75" customHeight="1">
      <c r="A31" s="48">
        <v>22</v>
      </c>
      <c r="B31" s="48">
        <v>32251</v>
      </c>
      <c r="C31" s="49" t="s">
        <v>34</v>
      </c>
      <c r="D31" s="50" t="s">
        <v>35</v>
      </c>
      <c r="E31" s="51">
        <v>10000</v>
      </c>
      <c r="F31" s="52">
        <v>10200</v>
      </c>
      <c r="G31" s="52">
        <v>10500</v>
      </c>
      <c r="H31" s="52">
        <v>6000</v>
      </c>
      <c r="I31" s="52">
        <v>6000</v>
      </c>
      <c r="J31" s="51">
        <v>10000</v>
      </c>
      <c r="K31" s="53"/>
      <c r="L31" s="62" t="s">
        <v>22</v>
      </c>
      <c r="M31" s="59">
        <v>40720</v>
      </c>
      <c r="N31" s="59">
        <f t="shared" si="1"/>
        <v>10180</v>
      </c>
      <c r="O31" s="153">
        <f t="shared" si="2"/>
        <v>50900</v>
      </c>
      <c r="P31" s="52">
        <v>10200</v>
      </c>
      <c r="Q31" s="52">
        <v>10500</v>
      </c>
      <c r="R31" s="52">
        <v>6000</v>
      </c>
      <c r="S31" s="52">
        <v>6000</v>
      </c>
      <c r="T31" s="144">
        <v>50900</v>
      </c>
      <c r="U31" s="152">
        <f t="shared" si="3"/>
        <v>0</v>
      </c>
      <c r="V31" s="62" t="s">
        <v>173</v>
      </c>
    </row>
    <row r="32" spans="1:22" ht="21" customHeight="1">
      <c r="A32" s="48">
        <v>23</v>
      </c>
      <c r="B32" s="130"/>
      <c r="C32" s="64" t="s">
        <v>36</v>
      </c>
      <c r="D32" s="125"/>
      <c r="E32" s="142"/>
      <c r="F32" s="131"/>
      <c r="G32" s="131"/>
      <c r="H32" s="131"/>
      <c r="I32" s="131"/>
      <c r="J32" s="131"/>
      <c r="K32" s="132"/>
      <c r="L32" s="132"/>
      <c r="M32" s="133"/>
      <c r="N32" s="59">
        <f t="shared" si="1"/>
        <v>0</v>
      </c>
      <c r="O32" s="153">
        <f t="shared" si="2"/>
        <v>0</v>
      </c>
      <c r="P32" s="142">
        <f>SUM(P33+P34+P35+P36+P39+P45+P46+P47+P48+P49+P50+P51+P52+P53+P54+P55+P56+P57+P58+P59+P60+P61+P62+P63+P64+P65+P66+P67+P68+P74)</f>
        <v>422900</v>
      </c>
      <c r="Q32" s="142">
        <f>SUM(Q33+Q34+Q35+Q36+Q39+Q45+Q46+Q47+Q48+Q49+Q50+Q51+Q52+Q53+Q54+Q55+Q56+Q57+Q58+Q59+Q60+Q61+Q62+Q63+Q64+Q65+Q66+Q67+Q68+Q74)</f>
        <v>434300</v>
      </c>
      <c r="R32" s="142">
        <f>SUM(R33+R34+R35+R36+R39+R45+R46+R47+R48+R49+R50+R51+R52+R53+R54+R55+R56+R57+R58+R59+R60+R61+R62+R63+R64+R65+R66+R67+R68+R74)</f>
        <v>246000</v>
      </c>
      <c r="S32" s="142">
        <f>SUM(S33+S34+S35+S36+S39+S45+S46+S47+S48+S49+S50+S51+S52+S53+S54+S55+S56+S57+S58+S59+S60+S61+S62+S63+S64+S65+S66+S67+S68+S74)</f>
        <v>255000</v>
      </c>
      <c r="T32" s="142"/>
      <c r="U32" s="142"/>
      <c r="V32" s="132"/>
    </row>
    <row r="33" spans="1:22" ht="12.75" customHeight="1">
      <c r="A33" s="48">
        <v>24</v>
      </c>
      <c r="B33" s="48">
        <v>32311</v>
      </c>
      <c r="C33" s="49" t="s">
        <v>37</v>
      </c>
      <c r="D33" s="50" t="s">
        <v>141</v>
      </c>
      <c r="E33" s="51">
        <v>28000</v>
      </c>
      <c r="F33" s="52">
        <v>28500</v>
      </c>
      <c r="G33" s="52">
        <v>29300</v>
      </c>
      <c r="H33" s="52">
        <v>17000</v>
      </c>
      <c r="I33" s="52">
        <v>17000</v>
      </c>
      <c r="J33" s="51">
        <v>28000</v>
      </c>
      <c r="K33" s="54"/>
      <c r="L33" s="62" t="s">
        <v>22</v>
      </c>
      <c r="M33" s="59">
        <v>11520</v>
      </c>
      <c r="N33" s="59">
        <f t="shared" si="1"/>
        <v>2880</v>
      </c>
      <c r="O33" s="153">
        <f t="shared" si="2"/>
        <v>14400</v>
      </c>
      <c r="P33" s="52">
        <v>28500</v>
      </c>
      <c r="Q33" s="52">
        <v>29300</v>
      </c>
      <c r="R33" s="52">
        <v>17000</v>
      </c>
      <c r="S33" s="52">
        <v>17000</v>
      </c>
      <c r="T33" s="51">
        <v>13400</v>
      </c>
      <c r="U33" s="53">
        <f>SUM(O33-T33)</f>
        <v>1000</v>
      </c>
      <c r="V33" s="62" t="s">
        <v>173</v>
      </c>
    </row>
    <row r="34" spans="1:22" ht="12.75" customHeight="1">
      <c r="A34" s="40">
        <v>25</v>
      </c>
      <c r="B34" s="48">
        <v>32312</v>
      </c>
      <c r="C34" s="49" t="s">
        <v>139</v>
      </c>
      <c r="D34" s="50" t="s">
        <v>140</v>
      </c>
      <c r="E34" s="51"/>
      <c r="F34" s="52"/>
      <c r="G34" s="52"/>
      <c r="H34" s="52"/>
      <c r="I34" s="52"/>
      <c r="J34" s="51"/>
      <c r="K34" s="54"/>
      <c r="L34" s="62"/>
      <c r="M34" s="59">
        <v>8000</v>
      </c>
      <c r="N34" s="59">
        <f t="shared" si="1"/>
        <v>2000</v>
      </c>
      <c r="O34" s="153">
        <f t="shared" si="2"/>
        <v>10000</v>
      </c>
      <c r="P34" s="52"/>
      <c r="Q34" s="52"/>
      <c r="R34" s="52"/>
      <c r="S34" s="52"/>
      <c r="T34" s="51">
        <v>10000</v>
      </c>
      <c r="U34" s="53">
        <f aca="true" t="shared" si="4" ref="U34:U74">SUM(O34-T34)</f>
        <v>0</v>
      </c>
      <c r="V34" s="62" t="s">
        <v>173</v>
      </c>
    </row>
    <row r="35" spans="1:22" ht="12.75" customHeight="1">
      <c r="A35" s="40">
        <v>26</v>
      </c>
      <c r="B35" s="48">
        <v>32313</v>
      </c>
      <c r="C35" s="49" t="s">
        <v>38</v>
      </c>
      <c r="D35" s="50" t="s">
        <v>39</v>
      </c>
      <c r="E35" s="51">
        <v>5000</v>
      </c>
      <c r="F35" s="52">
        <v>5100</v>
      </c>
      <c r="G35" s="52">
        <v>5300</v>
      </c>
      <c r="H35" s="52">
        <v>3000</v>
      </c>
      <c r="I35" s="52">
        <v>3000</v>
      </c>
      <c r="J35" s="51">
        <v>5000</v>
      </c>
      <c r="K35" s="54"/>
      <c r="L35" s="62" t="s">
        <v>22</v>
      </c>
      <c r="M35" s="59">
        <v>6800</v>
      </c>
      <c r="N35" s="59">
        <f t="shared" si="1"/>
        <v>1700</v>
      </c>
      <c r="O35" s="153">
        <f t="shared" si="2"/>
        <v>8500</v>
      </c>
      <c r="P35" s="52">
        <v>5100</v>
      </c>
      <c r="Q35" s="52">
        <v>5300</v>
      </c>
      <c r="R35" s="52">
        <v>3000</v>
      </c>
      <c r="S35" s="52">
        <v>3000</v>
      </c>
      <c r="T35" s="51">
        <v>1700</v>
      </c>
      <c r="U35" s="53">
        <f t="shared" si="4"/>
        <v>6800</v>
      </c>
      <c r="V35" s="62" t="s">
        <v>173</v>
      </c>
    </row>
    <row r="36" spans="1:22" ht="12.75" customHeight="1">
      <c r="A36" s="48">
        <v>27</v>
      </c>
      <c r="B36" s="48">
        <v>32319</v>
      </c>
      <c r="C36" s="49" t="s">
        <v>40</v>
      </c>
      <c r="D36" s="50" t="s">
        <v>41</v>
      </c>
      <c r="E36" s="51">
        <v>39100</v>
      </c>
      <c r="F36" s="52">
        <v>39750</v>
      </c>
      <c r="G36" s="52">
        <v>40800</v>
      </c>
      <c r="H36" s="52">
        <v>23000</v>
      </c>
      <c r="I36" s="52">
        <v>24000</v>
      </c>
      <c r="J36" s="51">
        <v>39100</v>
      </c>
      <c r="K36" s="54"/>
      <c r="L36" s="62" t="s">
        <v>22</v>
      </c>
      <c r="M36" s="59">
        <v>67200</v>
      </c>
      <c r="N36" s="59">
        <f t="shared" si="1"/>
        <v>16800</v>
      </c>
      <c r="O36" s="153">
        <f t="shared" si="2"/>
        <v>84000</v>
      </c>
      <c r="P36" s="145">
        <v>39750</v>
      </c>
      <c r="Q36" s="145">
        <v>40800</v>
      </c>
      <c r="R36" s="145">
        <v>23000</v>
      </c>
      <c r="S36" s="145">
        <v>24000</v>
      </c>
      <c r="T36" s="144">
        <v>64000</v>
      </c>
      <c r="U36" s="146">
        <f t="shared" si="4"/>
        <v>20000</v>
      </c>
      <c r="V36" s="62" t="s">
        <v>173</v>
      </c>
    </row>
    <row r="37" spans="1:22" ht="12.75" customHeight="1">
      <c r="A37" s="48">
        <v>28</v>
      </c>
      <c r="B37" s="48"/>
      <c r="C37" s="49" t="s">
        <v>164</v>
      </c>
      <c r="D37" s="50"/>
      <c r="E37" s="51"/>
      <c r="F37" s="52"/>
      <c r="G37" s="52"/>
      <c r="H37" s="52"/>
      <c r="I37" s="52"/>
      <c r="J37" s="51"/>
      <c r="K37" s="54"/>
      <c r="L37" s="62"/>
      <c r="M37" s="59">
        <v>12500</v>
      </c>
      <c r="N37" s="59">
        <f t="shared" si="1"/>
        <v>3125</v>
      </c>
      <c r="O37" s="153">
        <f t="shared" si="2"/>
        <v>15625</v>
      </c>
      <c r="P37" s="145"/>
      <c r="Q37" s="145"/>
      <c r="R37" s="145"/>
      <c r="S37" s="145"/>
      <c r="T37" s="144">
        <v>0</v>
      </c>
      <c r="U37" s="146">
        <v>0</v>
      </c>
      <c r="V37" s="62" t="s">
        <v>173</v>
      </c>
    </row>
    <row r="38" spans="1:22" ht="12.75" customHeight="1">
      <c r="A38" s="48">
        <v>29</v>
      </c>
      <c r="B38" s="48"/>
      <c r="C38" s="49" t="s">
        <v>176</v>
      </c>
      <c r="D38" s="50"/>
      <c r="E38" s="51"/>
      <c r="F38" s="52"/>
      <c r="G38" s="52"/>
      <c r="H38" s="52"/>
      <c r="I38" s="52"/>
      <c r="J38" s="51"/>
      <c r="K38" s="54"/>
      <c r="L38" s="62"/>
      <c r="M38" s="59">
        <v>60000</v>
      </c>
      <c r="N38" s="59">
        <f t="shared" si="1"/>
        <v>15000</v>
      </c>
      <c r="O38" s="153">
        <f t="shared" si="2"/>
        <v>75000</v>
      </c>
      <c r="P38" s="145"/>
      <c r="Q38" s="145"/>
      <c r="R38" s="145"/>
      <c r="S38" s="145"/>
      <c r="T38" s="144">
        <v>99000</v>
      </c>
      <c r="U38" s="146">
        <f t="shared" si="4"/>
        <v>-24000</v>
      </c>
      <c r="V38" s="62" t="s">
        <v>173</v>
      </c>
    </row>
    <row r="39" spans="1:22" ht="12.75" customHeight="1">
      <c r="A39" s="40">
        <v>30</v>
      </c>
      <c r="B39" s="48">
        <v>32321</v>
      </c>
      <c r="C39" s="49" t="s">
        <v>42</v>
      </c>
      <c r="D39" s="50" t="s">
        <v>43</v>
      </c>
      <c r="E39" s="51">
        <v>75000</v>
      </c>
      <c r="F39" s="52">
        <v>76300</v>
      </c>
      <c r="G39" s="52">
        <v>78400</v>
      </c>
      <c r="H39" s="52">
        <v>44000</v>
      </c>
      <c r="I39" s="52">
        <v>45000</v>
      </c>
      <c r="J39" s="51">
        <v>75000</v>
      </c>
      <c r="K39" s="54"/>
      <c r="L39" s="62" t="s">
        <v>22</v>
      </c>
      <c r="M39" s="59">
        <v>37600</v>
      </c>
      <c r="N39" s="59">
        <f t="shared" si="1"/>
        <v>9400</v>
      </c>
      <c r="O39" s="153">
        <f t="shared" si="2"/>
        <v>47000</v>
      </c>
      <c r="P39" s="145">
        <v>76300</v>
      </c>
      <c r="Q39" s="145">
        <v>78400</v>
      </c>
      <c r="R39" s="145">
        <v>44000</v>
      </c>
      <c r="S39" s="145">
        <v>45000</v>
      </c>
      <c r="T39" s="144">
        <v>187808</v>
      </c>
      <c r="U39" s="146">
        <f t="shared" si="4"/>
        <v>-140808</v>
      </c>
      <c r="V39" s="62" t="s">
        <v>173</v>
      </c>
    </row>
    <row r="40" spans="1:22" ht="12.75" customHeight="1">
      <c r="A40" s="40">
        <v>31</v>
      </c>
      <c r="B40" s="48"/>
      <c r="C40" s="49" t="s">
        <v>166</v>
      </c>
      <c r="D40" s="50"/>
      <c r="E40" s="51"/>
      <c r="F40" s="52"/>
      <c r="G40" s="52"/>
      <c r="H40" s="52"/>
      <c r="I40" s="52"/>
      <c r="J40" s="51"/>
      <c r="K40" s="54"/>
      <c r="L40" s="62"/>
      <c r="M40" s="59"/>
      <c r="N40" s="59">
        <f t="shared" si="1"/>
        <v>0</v>
      </c>
      <c r="O40" s="153">
        <f t="shared" si="2"/>
        <v>0</v>
      </c>
      <c r="P40" s="52"/>
      <c r="Q40" s="52"/>
      <c r="R40" s="52"/>
      <c r="S40" s="52"/>
      <c r="T40" s="51">
        <v>57954</v>
      </c>
      <c r="U40" s="53">
        <f t="shared" si="4"/>
        <v>-57954</v>
      </c>
      <c r="V40" s="62" t="s">
        <v>173</v>
      </c>
    </row>
    <row r="41" spans="1:22" ht="12.75" customHeight="1">
      <c r="A41" s="40"/>
      <c r="B41" s="48">
        <v>45111</v>
      </c>
      <c r="C41" s="49" t="s">
        <v>185</v>
      </c>
      <c r="D41" s="50" t="s">
        <v>184</v>
      </c>
      <c r="E41" s="51"/>
      <c r="F41" s="52"/>
      <c r="G41" s="52"/>
      <c r="H41" s="52"/>
      <c r="I41" s="52"/>
      <c r="J41" s="51"/>
      <c r="K41" s="54"/>
      <c r="L41" s="62"/>
      <c r="M41" s="59"/>
      <c r="N41" s="59">
        <f t="shared" si="1"/>
        <v>0</v>
      </c>
      <c r="O41" s="153">
        <f t="shared" si="2"/>
        <v>0</v>
      </c>
      <c r="P41" s="52"/>
      <c r="Q41" s="52"/>
      <c r="R41" s="52"/>
      <c r="S41" s="52"/>
      <c r="T41" s="51">
        <v>250000</v>
      </c>
      <c r="U41" s="53">
        <f t="shared" si="4"/>
        <v>-250000</v>
      </c>
      <c r="V41" s="62" t="s">
        <v>179</v>
      </c>
    </row>
    <row r="42" spans="1:22" ht="12.75" customHeight="1">
      <c r="A42" s="40"/>
      <c r="B42" s="48">
        <v>45111</v>
      </c>
      <c r="C42" s="49" t="s">
        <v>178</v>
      </c>
      <c r="D42" s="50"/>
      <c r="E42" s="51"/>
      <c r="F42" s="52"/>
      <c r="G42" s="52"/>
      <c r="H42" s="52"/>
      <c r="I42" s="52"/>
      <c r="J42" s="51"/>
      <c r="K42" s="54"/>
      <c r="L42" s="62"/>
      <c r="M42" s="59">
        <v>50000</v>
      </c>
      <c r="N42" s="59">
        <f t="shared" si="1"/>
        <v>12500</v>
      </c>
      <c r="O42" s="153">
        <f t="shared" si="2"/>
        <v>62500</v>
      </c>
      <c r="P42" s="52"/>
      <c r="Q42" s="52"/>
      <c r="R42" s="52"/>
      <c r="S42" s="52"/>
      <c r="T42" s="51">
        <v>150000</v>
      </c>
      <c r="U42" s="53">
        <f t="shared" si="4"/>
        <v>-87500</v>
      </c>
      <c r="V42" s="62" t="s">
        <v>179</v>
      </c>
    </row>
    <row r="43" spans="1:22" ht="12.75" customHeight="1">
      <c r="A43" s="40"/>
      <c r="B43" s="48">
        <v>41261</v>
      </c>
      <c r="C43" s="49" t="s">
        <v>186</v>
      </c>
      <c r="D43" s="50"/>
      <c r="E43" s="51"/>
      <c r="F43" s="52"/>
      <c r="G43" s="52"/>
      <c r="H43" s="52"/>
      <c r="I43" s="52"/>
      <c r="J43" s="51"/>
      <c r="K43" s="54"/>
      <c r="L43" s="62"/>
      <c r="M43" s="59"/>
      <c r="N43" s="59">
        <f t="shared" si="1"/>
        <v>0</v>
      </c>
      <c r="O43" s="153">
        <f t="shared" si="2"/>
        <v>0</v>
      </c>
      <c r="P43" s="52"/>
      <c r="Q43" s="52"/>
      <c r="R43" s="52"/>
      <c r="S43" s="52"/>
      <c r="T43" s="51">
        <v>100000</v>
      </c>
      <c r="U43" s="53">
        <f t="shared" si="4"/>
        <v>-100000</v>
      </c>
      <c r="V43" s="62" t="s">
        <v>179</v>
      </c>
    </row>
    <row r="44" spans="1:22" ht="12.75" customHeight="1">
      <c r="A44" s="40"/>
      <c r="B44" s="48">
        <v>4161</v>
      </c>
      <c r="C44" s="49" t="s">
        <v>187</v>
      </c>
      <c r="D44" s="50"/>
      <c r="E44" s="51"/>
      <c r="F44" s="52"/>
      <c r="G44" s="52"/>
      <c r="H44" s="52"/>
      <c r="I44" s="52"/>
      <c r="J44" s="51"/>
      <c r="K44" s="54"/>
      <c r="L44" s="62"/>
      <c r="M44" s="59">
        <v>128000</v>
      </c>
      <c r="N44" s="59">
        <f t="shared" si="1"/>
        <v>32000</v>
      </c>
      <c r="O44" s="153">
        <f t="shared" si="2"/>
        <v>160000</v>
      </c>
      <c r="P44" s="52"/>
      <c r="Q44" s="52"/>
      <c r="R44" s="52"/>
      <c r="S44" s="52"/>
      <c r="T44" s="51">
        <v>200000</v>
      </c>
      <c r="U44" s="53">
        <f t="shared" si="4"/>
        <v>-40000</v>
      </c>
      <c r="V44" s="62" t="s">
        <v>179</v>
      </c>
    </row>
    <row r="45" spans="1:22" ht="12.75" customHeight="1">
      <c r="A45" s="40">
        <v>35</v>
      </c>
      <c r="B45" s="48">
        <v>32322</v>
      </c>
      <c r="C45" s="49" t="s">
        <v>44</v>
      </c>
      <c r="D45" s="50" t="s">
        <v>45</v>
      </c>
      <c r="E45" s="51">
        <v>57000</v>
      </c>
      <c r="F45" s="52">
        <v>58000</v>
      </c>
      <c r="G45" s="52">
        <v>59600</v>
      </c>
      <c r="H45" s="52">
        <v>33000</v>
      </c>
      <c r="I45" s="52">
        <v>35000</v>
      </c>
      <c r="J45" s="51">
        <v>57000</v>
      </c>
      <c r="K45" s="54"/>
      <c r="L45" s="62" t="s">
        <v>22</v>
      </c>
      <c r="M45" s="59">
        <v>19200</v>
      </c>
      <c r="N45" s="59">
        <f t="shared" si="1"/>
        <v>4800</v>
      </c>
      <c r="O45" s="153">
        <f t="shared" si="2"/>
        <v>24000</v>
      </c>
      <c r="P45" s="52">
        <v>58000</v>
      </c>
      <c r="Q45" s="52">
        <v>59600</v>
      </c>
      <c r="R45" s="52">
        <v>33000</v>
      </c>
      <c r="S45" s="52">
        <v>35000</v>
      </c>
      <c r="T45" s="51">
        <v>23400</v>
      </c>
      <c r="U45" s="53">
        <f t="shared" si="4"/>
        <v>600</v>
      </c>
      <c r="V45" s="62" t="s">
        <v>173</v>
      </c>
    </row>
    <row r="46" spans="1:22" ht="12.75" customHeight="1">
      <c r="A46" s="40">
        <v>36</v>
      </c>
      <c r="B46" s="48">
        <v>32329</v>
      </c>
      <c r="C46" s="49" t="s">
        <v>46</v>
      </c>
      <c r="D46" s="50" t="s">
        <v>47</v>
      </c>
      <c r="E46" s="51">
        <v>0</v>
      </c>
      <c r="F46" s="52">
        <f>SUM(E46*1.7/100)+E46</f>
        <v>0</v>
      </c>
      <c r="G46" s="52">
        <f>SUM(F46*2.7/100)+F46</f>
        <v>0</v>
      </c>
      <c r="H46" s="52">
        <f>SUM(F46/26*15)</f>
        <v>0</v>
      </c>
      <c r="I46" s="52">
        <f>SUM(G46/26*15)</f>
        <v>0</v>
      </c>
      <c r="J46" s="51">
        <v>0</v>
      </c>
      <c r="K46" s="54"/>
      <c r="L46" s="62" t="s">
        <v>22</v>
      </c>
      <c r="M46" s="59"/>
      <c r="N46" s="59">
        <f t="shared" si="1"/>
        <v>0</v>
      </c>
      <c r="O46" s="153">
        <f t="shared" si="2"/>
        <v>0</v>
      </c>
      <c r="P46" s="52">
        <f>SUM(O46*1.7/100)+O46</f>
        <v>0</v>
      </c>
      <c r="Q46" s="52">
        <f>SUM(P46*2.7/100)+P46</f>
        <v>0</v>
      </c>
      <c r="R46" s="52">
        <f>SUM(P46/26*15)</f>
        <v>0</v>
      </c>
      <c r="S46" s="52">
        <f>SUM(Q46/26*15)</f>
        <v>0</v>
      </c>
      <c r="T46" s="51">
        <v>250</v>
      </c>
      <c r="U46" s="53">
        <f t="shared" si="4"/>
        <v>-250</v>
      </c>
      <c r="V46" s="62" t="s">
        <v>173</v>
      </c>
    </row>
    <row r="47" spans="1:22" ht="12.75" customHeight="1">
      <c r="A47" s="48">
        <v>37</v>
      </c>
      <c r="B47" s="48">
        <v>32332</v>
      </c>
      <c r="C47" s="49" t="s">
        <v>48</v>
      </c>
      <c r="D47" s="50" t="s">
        <v>49</v>
      </c>
      <c r="E47" s="51">
        <v>10000</v>
      </c>
      <c r="F47" s="52">
        <v>10200</v>
      </c>
      <c r="G47" s="52">
        <v>10500</v>
      </c>
      <c r="H47" s="52">
        <v>6000</v>
      </c>
      <c r="I47" s="52">
        <v>6000</v>
      </c>
      <c r="J47" s="51">
        <v>10000</v>
      </c>
      <c r="K47" s="54"/>
      <c r="L47" s="62" t="s">
        <v>22</v>
      </c>
      <c r="M47" s="59"/>
      <c r="N47" s="59">
        <f t="shared" si="1"/>
        <v>0</v>
      </c>
      <c r="O47" s="153">
        <f t="shared" si="2"/>
        <v>0</v>
      </c>
      <c r="P47" s="52">
        <v>10200</v>
      </c>
      <c r="Q47" s="52">
        <v>10500</v>
      </c>
      <c r="R47" s="52">
        <v>6000</v>
      </c>
      <c r="S47" s="52">
        <v>6000</v>
      </c>
      <c r="T47" s="51">
        <v>0</v>
      </c>
      <c r="U47" s="53">
        <f t="shared" si="4"/>
        <v>0</v>
      </c>
      <c r="V47" s="62" t="s">
        <v>173</v>
      </c>
    </row>
    <row r="48" spans="1:22" ht="12.75" customHeight="1">
      <c r="A48" s="48">
        <v>38</v>
      </c>
      <c r="B48" s="48">
        <v>32339</v>
      </c>
      <c r="C48" s="49" t="s">
        <v>50</v>
      </c>
      <c r="D48" s="50" t="s">
        <v>49</v>
      </c>
      <c r="E48" s="51">
        <v>7000</v>
      </c>
      <c r="F48" s="52">
        <v>7200</v>
      </c>
      <c r="G48" s="52">
        <v>7400</v>
      </c>
      <c r="H48" s="52">
        <v>4000</v>
      </c>
      <c r="I48" s="52">
        <v>5000</v>
      </c>
      <c r="J48" s="51">
        <v>7000</v>
      </c>
      <c r="K48" s="54"/>
      <c r="L48" s="62" t="s">
        <v>22</v>
      </c>
      <c r="M48" s="59">
        <v>1520</v>
      </c>
      <c r="N48" s="59">
        <f t="shared" si="1"/>
        <v>380</v>
      </c>
      <c r="O48" s="153">
        <f t="shared" si="2"/>
        <v>1900</v>
      </c>
      <c r="P48" s="52">
        <v>7200</v>
      </c>
      <c r="Q48" s="52">
        <v>7400</v>
      </c>
      <c r="R48" s="52">
        <v>4000</v>
      </c>
      <c r="S48" s="52">
        <v>5000</v>
      </c>
      <c r="T48" s="51">
        <v>0</v>
      </c>
      <c r="U48" s="53">
        <f t="shared" si="4"/>
        <v>1900</v>
      </c>
      <c r="V48" s="62" t="s">
        <v>173</v>
      </c>
    </row>
    <row r="49" spans="1:22" ht="12.75" customHeight="1">
      <c r="A49" s="48">
        <v>39</v>
      </c>
      <c r="B49" s="48">
        <v>32341</v>
      </c>
      <c r="C49" s="49" t="s">
        <v>51</v>
      </c>
      <c r="D49" s="50" t="s">
        <v>52</v>
      </c>
      <c r="E49" s="51">
        <v>75000</v>
      </c>
      <c r="F49" s="52">
        <v>76300</v>
      </c>
      <c r="G49" s="52">
        <v>78400</v>
      </c>
      <c r="H49" s="52">
        <v>44000</v>
      </c>
      <c r="I49" s="52">
        <v>45000</v>
      </c>
      <c r="J49" s="51">
        <v>75000</v>
      </c>
      <c r="K49" s="54"/>
      <c r="L49" s="62" t="s">
        <v>22</v>
      </c>
      <c r="M49" s="59">
        <v>36800</v>
      </c>
      <c r="N49" s="59">
        <f t="shared" si="1"/>
        <v>9200</v>
      </c>
      <c r="O49" s="153">
        <f t="shared" si="2"/>
        <v>46000</v>
      </c>
      <c r="P49" s="52">
        <v>76300</v>
      </c>
      <c r="Q49" s="52">
        <v>78400</v>
      </c>
      <c r="R49" s="52">
        <v>44000</v>
      </c>
      <c r="S49" s="52">
        <v>45000</v>
      </c>
      <c r="T49" s="51">
        <v>25000</v>
      </c>
      <c r="U49" s="53">
        <f t="shared" si="4"/>
        <v>21000</v>
      </c>
      <c r="V49" s="62" t="s">
        <v>173</v>
      </c>
    </row>
    <row r="50" spans="1:22" ht="12.75" customHeight="1">
      <c r="A50" s="40">
        <v>40</v>
      </c>
      <c r="B50" s="48">
        <v>32342</v>
      </c>
      <c r="C50" s="49" t="s">
        <v>53</v>
      </c>
      <c r="D50" s="50" t="s">
        <v>54</v>
      </c>
      <c r="E50" s="51">
        <v>6000</v>
      </c>
      <c r="F50" s="52">
        <v>6150</v>
      </c>
      <c r="G50" s="52">
        <v>6300</v>
      </c>
      <c r="H50" s="52">
        <v>3000</v>
      </c>
      <c r="I50" s="52">
        <v>4000</v>
      </c>
      <c r="J50" s="51">
        <v>6000</v>
      </c>
      <c r="K50" s="54"/>
      <c r="L50" s="62" t="s">
        <v>22</v>
      </c>
      <c r="M50" s="59">
        <v>14800</v>
      </c>
      <c r="N50" s="59">
        <f t="shared" si="1"/>
        <v>3700</v>
      </c>
      <c r="O50" s="153">
        <f t="shared" si="2"/>
        <v>18500</v>
      </c>
      <c r="P50" s="52">
        <v>6150</v>
      </c>
      <c r="Q50" s="52">
        <v>6300</v>
      </c>
      <c r="R50" s="52">
        <v>3000</v>
      </c>
      <c r="S50" s="52">
        <v>4000</v>
      </c>
      <c r="T50" s="51">
        <v>18500</v>
      </c>
      <c r="U50" s="53">
        <f t="shared" si="4"/>
        <v>0</v>
      </c>
      <c r="V50" s="62" t="s">
        <v>173</v>
      </c>
    </row>
    <row r="51" spans="1:22" ht="12.75" customHeight="1">
      <c r="A51" s="40">
        <v>41</v>
      </c>
      <c r="B51" s="48">
        <v>32343</v>
      </c>
      <c r="C51" s="49" t="s">
        <v>55</v>
      </c>
      <c r="D51" s="50" t="s">
        <v>56</v>
      </c>
      <c r="E51" s="51">
        <v>5000</v>
      </c>
      <c r="F51" s="52">
        <v>5100</v>
      </c>
      <c r="G51" s="52">
        <v>5300</v>
      </c>
      <c r="H51" s="52">
        <v>3000</v>
      </c>
      <c r="I51" s="52">
        <v>3000</v>
      </c>
      <c r="J51" s="51">
        <v>5000</v>
      </c>
      <c r="K51" s="54"/>
      <c r="L51" s="62" t="s">
        <v>22</v>
      </c>
      <c r="M51" s="59">
        <v>4000</v>
      </c>
      <c r="N51" s="59">
        <f t="shared" si="1"/>
        <v>1000</v>
      </c>
      <c r="O51" s="153">
        <f t="shared" si="2"/>
        <v>5000</v>
      </c>
      <c r="P51" s="52">
        <v>5100</v>
      </c>
      <c r="Q51" s="52">
        <v>5300</v>
      </c>
      <c r="R51" s="52">
        <v>3000</v>
      </c>
      <c r="S51" s="52">
        <v>3000</v>
      </c>
      <c r="T51" s="51">
        <v>5000</v>
      </c>
      <c r="U51" s="53">
        <f t="shared" si="4"/>
        <v>0</v>
      </c>
      <c r="V51" s="62" t="s">
        <v>173</v>
      </c>
    </row>
    <row r="52" spans="1:22" ht="12.75" customHeight="1">
      <c r="A52" s="48">
        <v>42</v>
      </c>
      <c r="B52" s="48">
        <v>32344</v>
      </c>
      <c r="C52" s="49" t="s">
        <v>57</v>
      </c>
      <c r="D52" s="50" t="s">
        <v>58</v>
      </c>
      <c r="E52" s="51">
        <v>15000</v>
      </c>
      <c r="F52" s="52">
        <v>15300</v>
      </c>
      <c r="G52" s="52">
        <v>15700</v>
      </c>
      <c r="H52" s="52">
        <v>9000</v>
      </c>
      <c r="I52" s="52">
        <v>9000</v>
      </c>
      <c r="J52" s="51">
        <v>15000</v>
      </c>
      <c r="K52" s="54"/>
      <c r="L52" s="62" t="s">
        <v>22</v>
      </c>
      <c r="M52" s="59">
        <v>13200</v>
      </c>
      <c r="N52" s="59">
        <f t="shared" si="1"/>
        <v>3300</v>
      </c>
      <c r="O52" s="153">
        <f t="shared" si="2"/>
        <v>16500</v>
      </c>
      <c r="P52" s="52">
        <v>15300</v>
      </c>
      <c r="Q52" s="52">
        <v>15700</v>
      </c>
      <c r="R52" s="52">
        <v>9000</v>
      </c>
      <c r="S52" s="52">
        <v>9000</v>
      </c>
      <c r="T52" s="51">
        <v>16500</v>
      </c>
      <c r="U52" s="53">
        <f t="shared" si="4"/>
        <v>0</v>
      </c>
      <c r="V52" s="62" t="s">
        <v>173</v>
      </c>
    </row>
    <row r="53" spans="1:22" s="129" customFormat="1" ht="24.75" customHeight="1">
      <c r="A53" s="48">
        <v>44</v>
      </c>
      <c r="B53" s="48">
        <v>32349</v>
      </c>
      <c r="C53" s="49" t="s">
        <v>59</v>
      </c>
      <c r="D53" s="50" t="s">
        <v>60</v>
      </c>
      <c r="E53" s="51">
        <v>3000</v>
      </c>
      <c r="F53" s="52">
        <v>3100</v>
      </c>
      <c r="G53" s="52">
        <v>3200</v>
      </c>
      <c r="H53" s="52">
        <v>2000</v>
      </c>
      <c r="I53" s="52">
        <v>2000</v>
      </c>
      <c r="J53" s="51">
        <v>3000</v>
      </c>
      <c r="K53" s="54"/>
      <c r="L53" s="62" t="s">
        <v>22</v>
      </c>
      <c r="M53" s="59">
        <v>6320</v>
      </c>
      <c r="N53" s="59">
        <f t="shared" si="1"/>
        <v>1580</v>
      </c>
      <c r="O53" s="153">
        <f t="shared" si="2"/>
        <v>7900</v>
      </c>
      <c r="P53" s="52">
        <v>3100</v>
      </c>
      <c r="Q53" s="52">
        <v>3200</v>
      </c>
      <c r="R53" s="52">
        <v>2000</v>
      </c>
      <c r="S53" s="52">
        <v>2000</v>
      </c>
      <c r="T53" s="51">
        <v>7900</v>
      </c>
      <c r="U53" s="53">
        <f t="shared" si="4"/>
        <v>0</v>
      </c>
      <c r="V53" s="62" t="s">
        <v>173</v>
      </c>
    </row>
    <row r="54" spans="1:22" ht="12.75" customHeight="1">
      <c r="A54" s="40">
        <v>45</v>
      </c>
      <c r="B54" s="48">
        <v>32361</v>
      </c>
      <c r="C54" s="49" t="s">
        <v>61</v>
      </c>
      <c r="D54" s="50" t="s">
        <v>62</v>
      </c>
      <c r="E54" s="51">
        <v>2000</v>
      </c>
      <c r="F54" s="52">
        <v>2050</v>
      </c>
      <c r="G54" s="52">
        <v>2100</v>
      </c>
      <c r="H54" s="52">
        <v>2000</v>
      </c>
      <c r="I54" s="52">
        <v>2000</v>
      </c>
      <c r="J54" s="51">
        <v>2000</v>
      </c>
      <c r="K54" s="54"/>
      <c r="L54" s="62" t="s">
        <v>22</v>
      </c>
      <c r="M54" s="59">
        <v>26000</v>
      </c>
      <c r="N54" s="59">
        <f t="shared" si="1"/>
        <v>6500</v>
      </c>
      <c r="O54" s="153">
        <f t="shared" si="2"/>
        <v>32500</v>
      </c>
      <c r="P54" s="52">
        <v>2050</v>
      </c>
      <c r="Q54" s="52">
        <v>2100</v>
      </c>
      <c r="R54" s="52">
        <v>2000</v>
      </c>
      <c r="S54" s="52">
        <v>2000</v>
      </c>
      <c r="T54" s="51">
        <v>30700</v>
      </c>
      <c r="U54" s="53">
        <f t="shared" si="4"/>
        <v>1800</v>
      </c>
      <c r="V54" s="62" t="s">
        <v>173</v>
      </c>
    </row>
    <row r="55" spans="1:22" ht="12.75" customHeight="1">
      <c r="A55" s="40">
        <v>46</v>
      </c>
      <c r="B55" s="48">
        <v>32353</v>
      </c>
      <c r="C55" s="49" t="s">
        <v>177</v>
      </c>
      <c r="D55" s="50" t="s">
        <v>150</v>
      </c>
      <c r="E55" s="51">
        <v>9000</v>
      </c>
      <c r="F55" s="52">
        <v>9200</v>
      </c>
      <c r="G55" s="52">
        <v>9400</v>
      </c>
      <c r="H55" s="52">
        <v>5000</v>
      </c>
      <c r="I55" s="52">
        <v>6000</v>
      </c>
      <c r="J55" s="51">
        <v>9000</v>
      </c>
      <c r="K55" s="54"/>
      <c r="L55" s="62" t="s">
        <v>22</v>
      </c>
      <c r="M55" s="59">
        <v>15040</v>
      </c>
      <c r="N55" s="59">
        <f t="shared" si="1"/>
        <v>3760</v>
      </c>
      <c r="O55" s="153">
        <f t="shared" si="2"/>
        <v>18800</v>
      </c>
      <c r="P55" s="52">
        <v>9200</v>
      </c>
      <c r="Q55" s="52">
        <v>9400</v>
      </c>
      <c r="R55" s="52">
        <v>5000</v>
      </c>
      <c r="S55" s="52">
        <v>6000</v>
      </c>
      <c r="T55" s="51">
        <v>18800</v>
      </c>
      <c r="U55" s="53">
        <f t="shared" si="4"/>
        <v>0</v>
      </c>
      <c r="V55" s="62" t="s">
        <v>173</v>
      </c>
    </row>
    <row r="56" spans="1:22" ht="12.75" customHeight="1">
      <c r="A56" s="48">
        <v>47</v>
      </c>
      <c r="B56" s="48">
        <v>32389</v>
      </c>
      <c r="C56" s="49" t="s">
        <v>142</v>
      </c>
      <c r="D56" s="50" t="s">
        <v>143</v>
      </c>
      <c r="E56" s="51"/>
      <c r="F56" s="52"/>
      <c r="G56" s="52"/>
      <c r="H56" s="52"/>
      <c r="I56" s="52"/>
      <c r="J56" s="51"/>
      <c r="K56" s="54"/>
      <c r="L56" s="62"/>
      <c r="M56" s="59"/>
      <c r="N56" s="59">
        <f t="shared" si="1"/>
        <v>0</v>
      </c>
      <c r="O56" s="153">
        <f t="shared" si="2"/>
        <v>0</v>
      </c>
      <c r="P56" s="52"/>
      <c r="Q56" s="52"/>
      <c r="R56" s="52"/>
      <c r="S56" s="52"/>
      <c r="T56" s="51"/>
      <c r="U56" s="53">
        <f t="shared" si="4"/>
        <v>0</v>
      </c>
      <c r="V56" s="62" t="s">
        <v>173</v>
      </c>
    </row>
    <row r="57" spans="1:22" ht="12.75" customHeight="1">
      <c r="A57" s="48">
        <v>48</v>
      </c>
      <c r="B57" s="48">
        <v>32391</v>
      </c>
      <c r="C57" s="49" t="s">
        <v>132</v>
      </c>
      <c r="D57" s="50"/>
      <c r="E57" s="51"/>
      <c r="F57" s="52"/>
      <c r="G57" s="52"/>
      <c r="H57" s="52"/>
      <c r="I57" s="52"/>
      <c r="J57" s="51"/>
      <c r="K57" s="54"/>
      <c r="L57" s="62"/>
      <c r="M57" s="59"/>
      <c r="N57" s="59">
        <f t="shared" si="1"/>
        <v>0</v>
      </c>
      <c r="O57" s="153">
        <f t="shared" si="2"/>
        <v>0</v>
      </c>
      <c r="P57" s="52"/>
      <c r="Q57" s="52"/>
      <c r="R57" s="52"/>
      <c r="S57" s="52"/>
      <c r="T57" s="51">
        <v>0</v>
      </c>
      <c r="U57" s="53">
        <f t="shared" si="4"/>
        <v>0</v>
      </c>
      <c r="V57" s="62" t="s">
        <v>173</v>
      </c>
    </row>
    <row r="58" spans="1:22" ht="12.75" customHeight="1">
      <c r="A58" s="48">
        <v>49</v>
      </c>
      <c r="B58" s="48">
        <v>32392</v>
      </c>
      <c r="C58" s="49" t="s">
        <v>144</v>
      </c>
      <c r="D58" s="50" t="s">
        <v>145</v>
      </c>
      <c r="E58" s="51"/>
      <c r="F58" s="52"/>
      <c r="G58" s="52"/>
      <c r="H58" s="52"/>
      <c r="I58" s="52"/>
      <c r="J58" s="51"/>
      <c r="K58" s="54"/>
      <c r="L58" s="62"/>
      <c r="M58" s="59"/>
      <c r="N58" s="59">
        <f t="shared" si="1"/>
        <v>0</v>
      </c>
      <c r="O58" s="153">
        <f t="shared" si="2"/>
        <v>0</v>
      </c>
      <c r="P58" s="52"/>
      <c r="Q58" s="52"/>
      <c r="R58" s="52"/>
      <c r="S58" s="52"/>
      <c r="T58" s="51">
        <v>0</v>
      </c>
      <c r="U58" s="53">
        <f t="shared" si="4"/>
        <v>0</v>
      </c>
      <c r="V58" s="62" t="s">
        <v>173</v>
      </c>
    </row>
    <row r="59" spans="1:22" ht="12.75" customHeight="1">
      <c r="A59" s="40">
        <v>50</v>
      </c>
      <c r="B59" s="48">
        <v>32393</v>
      </c>
      <c r="C59" s="49" t="s">
        <v>131</v>
      </c>
      <c r="D59" s="50" t="s">
        <v>167</v>
      </c>
      <c r="E59" s="51"/>
      <c r="F59" s="52"/>
      <c r="G59" s="52"/>
      <c r="H59" s="52"/>
      <c r="I59" s="52"/>
      <c r="J59" s="51"/>
      <c r="K59" s="54"/>
      <c r="L59" s="62"/>
      <c r="M59" s="59">
        <v>20000</v>
      </c>
      <c r="N59" s="59">
        <f t="shared" si="1"/>
        <v>5000</v>
      </c>
      <c r="O59" s="153">
        <f t="shared" si="2"/>
        <v>25000</v>
      </c>
      <c r="P59" s="52"/>
      <c r="Q59" s="52"/>
      <c r="R59" s="52"/>
      <c r="S59" s="52"/>
      <c r="T59" s="51">
        <v>23000</v>
      </c>
      <c r="U59" s="53">
        <f t="shared" si="4"/>
        <v>2000</v>
      </c>
      <c r="V59" s="62" t="s">
        <v>173</v>
      </c>
    </row>
    <row r="60" spans="1:22" ht="12.75" customHeight="1">
      <c r="A60" s="40">
        <v>51</v>
      </c>
      <c r="B60" s="127">
        <v>32399</v>
      </c>
      <c r="C60" s="123" t="s">
        <v>63</v>
      </c>
      <c r="D60" s="119"/>
      <c r="E60" s="120">
        <v>2500</v>
      </c>
      <c r="F60" s="121">
        <v>2600</v>
      </c>
      <c r="G60" s="121">
        <v>2600</v>
      </c>
      <c r="H60" s="121">
        <v>2000</v>
      </c>
      <c r="I60" s="121">
        <v>2000</v>
      </c>
      <c r="J60" s="120">
        <v>2500</v>
      </c>
      <c r="K60" s="122"/>
      <c r="L60" s="123" t="s">
        <v>22</v>
      </c>
      <c r="M60" s="124">
        <v>26632</v>
      </c>
      <c r="N60" s="59">
        <f t="shared" si="1"/>
        <v>6658</v>
      </c>
      <c r="O60" s="153">
        <f t="shared" si="2"/>
        <v>33290</v>
      </c>
      <c r="P60" s="52">
        <v>2600</v>
      </c>
      <c r="Q60" s="52">
        <v>2600</v>
      </c>
      <c r="R60" s="52">
        <v>2000</v>
      </c>
      <c r="S60" s="52">
        <v>2000</v>
      </c>
      <c r="T60" s="51">
        <v>18000</v>
      </c>
      <c r="U60" s="53">
        <f t="shared" si="4"/>
        <v>15290</v>
      </c>
      <c r="V60" s="62" t="s">
        <v>173</v>
      </c>
    </row>
    <row r="61" spans="1:22" ht="12.75" customHeight="1">
      <c r="A61" s="48">
        <v>52</v>
      </c>
      <c r="B61" s="150">
        <v>32412</v>
      </c>
      <c r="C61" s="151" t="s">
        <v>151</v>
      </c>
      <c r="D61" s="119" t="s">
        <v>171</v>
      </c>
      <c r="E61" s="120"/>
      <c r="F61" s="121"/>
      <c r="G61" s="121"/>
      <c r="H61" s="121"/>
      <c r="I61" s="121"/>
      <c r="J61" s="120"/>
      <c r="K61" s="122"/>
      <c r="L61" s="123"/>
      <c r="M61" s="124"/>
      <c r="N61" s="59">
        <f t="shared" si="1"/>
        <v>0</v>
      </c>
      <c r="O61" s="153">
        <f t="shared" si="2"/>
        <v>0</v>
      </c>
      <c r="P61" s="52"/>
      <c r="Q61" s="52"/>
      <c r="R61" s="52"/>
      <c r="S61" s="52"/>
      <c r="T61" s="51">
        <v>0</v>
      </c>
      <c r="U61" s="53">
        <f t="shared" si="4"/>
        <v>0</v>
      </c>
      <c r="V61" s="62" t="s">
        <v>173</v>
      </c>
    </row>
    <row r="62" spans="1:22" ht="12.75" customHeight="1">
      <c r="A62" s="48">
        <v>53</v>
      </c>
      <c r="B62" s="48">
        <v>32922</v>
      </c>
      <c r="C62" s="49" t="s">
        <v>64</v>
      </c>
      <c r="D62" s="50" t="s">
        <v>65</v>
      </c>
      <c r="E62" s="51">
        <v>38000</v>
      </c>
      <c r="F62" s="52">
        <v>38700</v>
      </c>
      <c r="G62" s="52">
        <v>39700</v>
      </c>
      <c r="H62" s="52">
        <v>22000</v>
      </c>
      <c r="I62" s="52">
        <v>23000</v>
      </c>
      <c r="J62" s="51">
        <v>38000</v>
      </c>
      <c r="K62" s="54"/>
      <c r="L62" s="62" t="s">
        <v>22</v>
      </c>
      <c r="M62" s="59">
        <v>7200</v>
      </c>
      <c r="N62" s="59">
        <f t="shared" si="1"/>
        <v>1800</v>
      </c>
      <c r="O62" s="153">
        <f t="shared" si="2"/>
        <v>9000</v>
      </c>
      <c r="P62" s="52">
        <v>38700</v>
      </c>
      <c r="Q62" s="52">
        <v>39700</v>
      </c>
      <c r="R62" s="52">
        <v>22000</v>
      </c>
      <c r="S62" s="52">
        <v>23000</v>
      </c>
      <c r="T62" s="51">
        <v>9000</v>
      </c>
      <c r="U62" s="53">
        <f t="shared" si="4"/>
        <v>0</v>
      </c>
      <c r="V62" s="62" t="s">
        <v>173</v>
      </c>
    </row>
    <row r="63" spans="1:22" ht="12.75" customHeight="1">
      <c r="A63" s="48">
        <v>54</v>
      </c>
      <c r="B63" s="48">
        <v>32922</v>
      </c>
      <c r="C63" s="49" t="s">
        <v>168</v>
      </c>
      <c r="D63" s="50"/>
      <c r="E63" s="51"/>
      <c r="F63" s="52"/>
      <c r="G63" s="52"/>
      <c r="H63" s="52"/>
      <c r="I63" s="52"/>
      <c r="J63" s="51"/>
      <c r="K63" s="54"/>
      <c r="L63" s="62"/>
      <c r="M63" s="59">
        <v>20800</v>
      </c>
      <c r="N63" s="59">
        <f t="shared" si="1"/>
        <v>5200</v>
      </c>
      <c r="O63" s="153">
        <f t="shared" si="2"/>
        <v>26000</v>
      </c>
      <c r="P63" s="52"/>
      <c r="Q63" s="52"/>
      <c r="R63" s="52"/>
      <c r="S63" s="52"/>
      <c r="T63" s="51">
        <v>20000</v>
      </c>
      <c r="U63" s="53">
        <f t="shared" si="4"/>
        <v>6000</v>
      </c>
      <c r="V63" s="62" t="s">
        <v>173</v>
      </c>
    </row>
    <row r="64" spans="1:22" ht="12.75" customHeight="1">
      <c r="A64" s="40">
        <v>55</v>
      </c>
      <c r="B64" s="48">
        <v>32931</v>
      </c>
      <c r="C64" s="49" t="s">
        <v>66</v>
      </c>
      <c r="D64" s="50" t="s">
        <v>67</v>
      </c>
      <c r="E64" s="51">
        <v>18000</v>
      </c>
      <c r="F64" s="52">
        <v>18400</v>
      </c>
      <c r="G64" s="52">
        <v>18800</v>
      </c>
      <c r="H64" s="52">
        <v>11000</v>
      </c>
      <c r="I64" s="52">
        <v>11000</v>
      </c>
      <c r="J64" s="51">
        <v>18000</v>
      </c>
      <c r="K64" s="54"/>
      <c r="L64" s="62" t="s">
        <v>22</v>
      </c>
      <c r="M64" s="59">
        <v>15600</v>
      </c>
      <c r="N64" s="59">
        <f t="shared" si="1"/>
        <v>3900</v>
      </c>
      <c r="O64" s="153">
        <f t="shared" si="2"/>
        <v>19500</v>
      </c>
      <c r="P64" s="52">
        <v>18400</v>
      </c>
      <c r="Q64" s="52">
        <v>18800</v>
      </c>
      <c r="R64" s="52">
        <v>11000</v>
      </c>
      <c r="S64" s="52">
        <v>11000</v>
      </c>
      <c r="T64" s="51">
        <v>9000</v>
      </c>
      <c r="U64" s="53">
        <f t="shared" si="4"/>
        <v>10500</v>
      </c>
      <c r="V64" s="62" t="s">
        <v>173</v>
      </c>
    </row>
    <row r="65" spans="1:22" ht="12.75" customHeight="1">
      <c r="A65" s="40">
        <v>56</v>
      </c>
      <c r="B65" s="48">
        <v>32941</v>
      </c>
      <c r="C65" s="49" t="s">
        <v>130</v>
      </c>
      <c r="D65" s="50"/>
      <c r="E65" s="51"/>
      <c r="F65" s="52"/>
      <c r="G65" s="52"/>
      <c r="H65" s="52"/>
      <c r="I65" s="52"/>
      <c r="J65" s="51"/>
      <c r="K65" s="54"/>
      <c r="L65" s="62"/>
      <c r="M65" s="59">
        <v>3200</v>
      </c>
      <c r="N65" s="59">
        <f t="shared" si="1"/>
        <v>800</v>
      </c>
      <c r="O65" s="153">
        <f t="shared" si="2"/>
        <v>4000</v>
      </c>
      <c r="P65" s="52"/>
      <c r="Q65" s="52"/>
      <c r="R65" s="52"/>
      <c r="S65" s="52"/>
      <c r="T65" s="51">
        <v>4000</v>
      </c>
      <c r="U65" s="53">
        <f t="shared" si="4"/>
        <v>0</v>
      </c>
      <c r="V65" s="62" t="s">
        <v>173</v>
      </c>
    </row>
    <row r="66" spans="1:22" ht="12.75" customHeight="1">
      <c r="A66" s="48">
        <v>57</v>
      </c>
      <c r="B66" s="48">
        <v>32991</v>
      </c>
      <c r="C66" s="49" t="s">
        <v>152</v>
      </c>
      <c r="D66" s="50" t="s">
        <v>153</v>
      </c>
      <c r="E66" s="51"/>
      <c r="F66" s="52"/>
      <c r="G66" s="52"/>
      <c r="H66" s="52"/>
      <c r="I66" s="52"/>
      <c r="J66" s="51"/>
      <c r="K66" s="54"/>
      <c r="L66" s="62"/>
      <c r="M66" s="59">
        <v>7040</v>
      </c>
      <c r="N66" s="59">
        <f t="shared" si="1"/>
        <v>1760</v>
      </c>
      <c r="O66" s="153">
        <f t="shared" si="2"/>
        <v>8800</v>
      </c>
      <c r="P66" s="52"/>
      <c r="Q66" s="52"/>
      <c r="R66" s="52"/>
      <c r="S66" s="52"/>
      <c r="T66" s="51">
        <v>5000</v>
      </c>
      <c r="U66" s="53">
        <f t="shared" si="4"/>
        <v>3800</v>
      </c>
      <c r="V66" s="62" t="s">
        <v>173</v>
      </c>
    </row>
    <row r="67" spans="1:22" ht="12.75" customHeight="1">
      <c r="A67" s="48">
        <v>58</v>
      </c>
      <c r="B67" s="48">
        <v>38129</v>
      </c>
      <c r="C67" s="49" t="s">
        <v>162</v>
      </c>
      <c r="D67" s="50" t="s">
        <v>163</v>
      </c>
      <c r="E67" s="51"/>
      <c r="F67" s="52"/>
      <c r="G67" s="52"/>
      <c r="H67" s="52"/>
      <c r="I67" s="52"/>
      <c r="J67" s="51"/>
      <c r="K67" s="54"/>
      <c r="L67" s="62"/>
      <c r="M67" s="59">
        <v>4157</v>
      </c>
      <c r="N67" s="59">
        <f t="shared" si="1"/>
        <v>1039.25</v>
      </c>
      <c r="O67" s="153">
        <f t="shared" si="2"/>
        <v>5196.25</v>
      </c>
      <c r="P67" s="52"/>
      <c r="Q67" s="52"/>
      <c r="R67" s="52"/>
      <c r="S67" s="52"/>
      <c r="T67" s="51">
        <v>5197</v>
      </c>
      <c r="U67" s="53">
        <f t="shared" si="4"/>
        <v>-0.75</v>
      </c>
      <c r="V67" s="62" t="s">
        <v>173</v>
      </c>
    </row>
    <row r="68" spans="1:22" ht="12.75" customHeight="1">
      <c r="A68" s="48">
        <v>59</v>
      </c>
      <c r="B68" s="48">
        <v>32999</v>
      </c>
      <c r="C68" s="49" t="s">
        <v>68</v>
      </c>
      <c r="D68" s="50" t="s">
        <v>69</v>
      </c>
      <c r="E68" s="51">
        <v>1500</v>
      </c>
      <c r="F68" s="52">
        <v>1550</v>
      </c>
      <c r="G68" s="52">
        <v>1600</v>
      </c>
      <c r="H68" s="52">
        <v>1000</v>
      </c>
      <c r="I68" s="52">
        <v>1000</v>
      </c>
      <c r="J68" s="51">
        <v>1500</v>
      </c>
      <c r="K68" s="54"/>
      <c r="L68" s="62" t="s">
        <v>22</v>
      </c>
      <c r="M68" s="59">
        <v>17600</v>
      </c>
      <c r="N68" s="59">
        <f t="shared" si="1"/>
        <v>4400</v>
      </c>
      <c r="O68" s="153">
        <f t="shared" si="2"/>
        <v>22000</v>
      </c>
      <c r="P68" s="52">
        <v>1550</v>
      </c>
      <c r="Q68" s="52">
        <v>1600</v>
      </c>
      <c r="R68" s="52">
        <v>1000</v>
      </c>
      <c r="S68" s="52">
        <v>1000</v>
      </c>
      <c r="T68" s="144">
        <v>15000</v>
      </c>
      <c r="U68" s="53">
        <v>0</v>
      </c>
      <c r="V68" s="62" t="s">
        <v>173</v>
      </c>
    </row>
    <row r="69" spans="1:22" ht="12.75" customHeight="1">
      <c r="A69" s="40">
        <v>60</v>
      </c>
      <c r="B69" s="48"/>
      <c r="C69" s="49" t="s">
        <v>154</v>
      </c>
      <c r="D69" s="50"/>
      <c r="E69" s="51"/>
      <c r="F69" s="52"/>
      <c r="G69" s="52"/>
      <c r="H69" s="52"/>
      <c r="I69" s="52"/>
      <c r="J69" s="51"/>
      <c r="K69" s="54"/>
      <c r="L69" s="62"/>
      <c r="M69" s="59">
        <v>69600</v>
      </c>
      <c r="N69" s="59">
        <f t="shared" si="1"/>
        <v>17400</v>
      </c>
      <c r="O69" s="153">
        <f t="shared" si="2"/>
        <v>87000</v>
      </c>
      <c r="P69" s="52"/>
      <c r="Q69" s="52"/>
      <c r="R69" s="52"/>
      <c r="S69" s="52"/>
      <c r="T69" s="51">
        <v>0</v>
      </c>
      <c r="U69" s="53">
        <f t="shared" si="4"/>
        <v>87000</v>
      </c>
      <c r="V69" s="62" t="s">
        <v>173</v>
      </c>
    </row>
    <row r="70" spans="1:22" ht="12.75" customHeight="1">
      <c r="A70" s="40">
        <v>61</v>
      </c>
      <c r="B70" s="48"/>
      <c r="C70" s="49" t="s">
        <v>146</v>
      </c>
      <c r="D70" s="50"/>
      <c r="E70" s="51"/>
      <c r="F70" s="52"/>
      <c r="G70" s="52"/>
      <c r="H70" s="52"/>
      <c r="I70" s="52"/>
      <c r="J70" s="51"/>
      <c r="K70" s="54"/>
      <c r="L70" s="62"/>
      <c r="M70" s="59"/>
      <c r="N70" s="59">
        <f t="shared" si="1"/>
        <v>0</v>
      </c>
      <c r="O70" s="153">
        <f t="shared" si="2"/>
        <v>0</v>
      </c>
      <c r="P70" s="52"/>
      <c r="Q70" s="52"/>
      <c r="R70" s="52"/>
      <c r="S70" s="52"/>
      <c r="T70" s="51">
        <v>0</v>
      </c>
      <c r="U70" s="53">
        <f t="shared" si="4"/>
        <v>0</v>
      </c>
      <c r="V70" s="62" t="s">
        <v>173</v>
      </c>
    </row>
    <row r="71" spans="1:22" ht="12.75" customHeight="1">
      <c r="A71" s="48">
        <v>62</v>
      </c>
      <c r="B71" s="48"/>
      <c r="C71" s="49" t="s">
        <v>155</v>
      </c>
      <c r="D71" s="50"/>
      <c r="E71" s="51"/>
      <c r="F71" s="52"/>
      <c r="G71" s="52"/>
      <c r="H71" s="52"/>
      <c r="I71" s="52"/>
      <c r="J71" s="51"/>
      <c r="K71" s="54"/>
      <c r="L71" s="62"/>
      <c r="M71" s="59"/>
      <c r="N71" s="59">
        <f t="shared" si="1"/>
        <v>0</v>
      </c>
      <c r="O71" s="153">
        <f t="shared" si="2"/>
        <v>0</v>
      </c>
      <c r="P71" s="52"/>
      <c r="Q71" s="52"/>
      <c r="R71" s="52"/>
      <c r="S71" s="52"/>
      <c r="T71" s="51">
        <v>0</v>
      </c>
      <c r="U71" s="53">
        <f t="shared" si="4"/>
        <v>0</v>
      </c>
      <c r="V71" s="62" t="s">
        <v>173</v>
      </c>
    </row>
    <row r="72" spans="1:22" ht="18" customHeight="1">
      <c r="A72" s="48">
        <v>64</v>
      </c>
      <c r="B72" s="48"/>
      <c r="C72" s="49" t="s">
        <v>169</v>
      </c>
      <c r="D72" s="50"/>
      <c r="E72" s="51"/>
      <c r="F72" s="52"/>
      <c r="G72" s="52"/>
      <c r="H72" s="52"/>
      <c r="I72" s="52"/>
      <c r="J72" s="51"/>
      <c r="K72" s="54"/>
      <c r="L72" s="62"/>
      <c r="M72" s="59"/>
      <c r="N72" s="59">
        <f t="shared" si="1"/>
        <v>0</v>
      </c>
      <c r="O72" s="153">
        <f t="shared" si="2"/>
        <v>0</v>
      </c>
      <c r="P72" s="52"/>
      <c r="Q72" s="52"/>
      <c r="R72" s="52"/>
      <c r="S72" s="52"/>
      <c r="T72" s="51">
        <v>0</v>
      </c>
      <c r="U72" s="53">
        <f t="shared" si="4"/>
        <v>0</v>
      </c>
      <c r="V72" s="62" t="s">
        <v>173</v>
      </c>
    </row>
    <row r="73" spans="1:22" ht="12.75" customHeight="1">
      <c r="A73" s="40">
        <v>65</v>
      </c>
      <c r="B73" s="48"/>
      <c r="C73" s="49" t="s">
        <v>157</v>
      </c>
      <c r="D73" s="50"/>
      <c r="E73" s="51"/>
      <c r="F73" s="52"/>
      <c r="G73" s="52"/>
      <c r="H73" s="52"/>
      <c r="I73" s="52"/>
      <c r="J73" s="51"/>
      <c r="K73" s="54"/>
      <c r="L73" s="62"/>
      <c r="M73" s="59">
        <v>20800</v>
      </c>
      <c r="N73" s="59">
        <f t="shared" si="1"/>
        <v>5200</v>
      </c>
      <c r="O73" s="153">
        <f t="shared" si="2"/>
        <v>26000</v>
      </c>
      <c r="P73" s="52"/>
      <c r="Q73" s="52"/>
      <c r="R73" s="52"/>
      <c r="S73" s="52"/>
      <c r="T73" s="51">
        <v>0</v>
      </c>
      <c r="U73" s="53">
        <f t="shared" si="4"/>
        <v>26000</v>
      </c>
      <c r="V73" s="62" t="s">
        <v>173</v>
      </c>
    </row>
    <row r="74" spans="1:22" ht="12.75" customHeight="1">
      <c r="A74" s="40">
        <v>66</v>
      </c>
      <c r="B74" s="48">
        <v>34311</v>
      </c>
      <c r="C74" s="49" t="s">
        <v>70</v>
      </c>
      <c r="D74" s="50" t="s">
        <v>71</v>
      </c>
      <c r="E74" s="51">
        <v>19000</v>
      </c>
      <c r="F74" s="52">
        <v>19400</v>
      </c>
      <c r="G74" s="52">
        <v>19900</v>
      </c>
      <c r="H74" s="52">
        <v>12000</v>
      </c>
      <c r="I74" s="52">
        <v>12000</v>
      </c>
      <c r="J74" s="51">
        <v>19000</v>
      </c>
      <c r="K74" s="54"/>
      <c r="L74" s="62" t="s">
        <v>22</v>
      </c>
      <c r="M74" s="59">
        <v>640</v>
      </c>
      <c r="N74" s="59">
        <f t="shared" si="1"/>
        <v>160</v>
      </c>
      <c r="O74" s="153">
        <f t="shared" si="2"/>
        <v>800</v>
      </c>
      <c r="P74" s="52">
        <v>19400</v>
      </c>
      <c r="Q74" s="52">
        <v>19900</v>
      </c>
      <c r="R74" s="52">
        <v>12000</v>
      </c>
      <c r="S74" s="52">
        <v>12000</v>
      </c>
      <c r="T74" s="51">
        <v>600</v>
      </c>
      <c r="U74" s="53">
        <f t="shared" si="4"/>
        <v>200</v>
      </c>
      <c r="V74" s="62" t="s">
        <v>173</v>
      </c>
    </row>
    <row r="75" spans="1:22" ht="12.75" customHeight="1">
      <c r="A75" s="48">
        <v>67</v>
      </c>
      <c r="B75" s="61"/>
      <c r="C75" s="55" t="s">
        <v>148</v>
      </c>
      <c r="D75" s="56"/>
      <c r="E75" s="57"/>
      <c r="F75" s="58"/>
      <c r="G75" s="58"/>
      <c r="H75" s="58"/>
      <c r="I75" s="58"/>
      <c r="J75" s="57"/>
      <c r="K75" s="60"/>
      <c r="L75" s="47"/>
      <c r="M75" s="59"/>
      <c r="N75" s="59">
        <f t="shared" si="1"/>
        <v>0</v>
      </c>
      <c r="O75" s="153">
        <f t="shared" si="2"/>
        <v>0</v>
      </c>
      <c r="P75" s="141">
        <f>SUM(P76:P78)</f>
        <v>0</v>
      </c>
      <c r="Q75" s="141">
        <f>SUM(Q76:Q78)</f>
        <v>0</v>
      </c>
      <c r="R75" s="141">
        <f>SUM(R76:R78)</f>
        <v>0</v>
      </c>
      <c r="S75" s="141">
        <f>SUM(S76:S78)</f>
        <v>0</v>
      </c>
      <c r="T75" s="141"/>
      <c r="U75" s="141"/>
      <c r="V75" s="62" t="s">
        <v>173</v>
      </c>
    </row>
    <row r="76" spans="1:22" ht="12.75" customHeight="1">
      <c r="A76" s="48">
        <v>69</v>
      </c>
      <c r="B76" s="48">
        <v>42211</v>
      </c>
      <c r="C76" s="123" t="s">
        <v>160</v>
      </c>
      <c r="D76" s="119"/>
      <c r="E76" s="120"/>
      <c r="F76" s="121"/>
      <c r="G76" s="121"/>
      <c r="H76" s="121"/>
      <c r="I76" s="121"/>
      <c r="J76" s="122"/>
      <c r="K76" s="122"/>
      <c r="L76" s="122"/>
      <c r="M76" s="124">
        <v>64000</v>
      </c>
      <c r="N76" s="59">
        <f t="shared" si="1"/>
        <v>16000</v>
      </c>
      <c r="O76" s="153">
        <f t="shared" si="2"/>
        <v>80000</v>
      </c>
      <c r="P76" s="121"/>
      <c r="Q76" s="121"/>
      <c r="R76" s="121"/>
      <c r="S76" s="121"/>
      <c r="T76" s="126">
        <v>0</v>
      </c>
      <c r="U76" s="126">
        <f>SUM(O76-T76)</f>
        <v>80000</v>
      </c>
      <c r="V76" s="62" t="s">
        <v>173</v>
      </c>
    </row>
    <row r="77" spans="1:22" ht="12.75" customHeight="1">
      <c r="A77" s="40">
        <v>70</v>
      </c>
      <c r="B77" s="48">
        <v>42212</v>
      </c>
      <c r="C77" s="123" t="s">
        <v>161</v>
      </c>
      <c r="D77" s="119"/>
      <c r="E77" s="120"/>
      <c r="F77" s="121"/>
      <c r="G77" s="121"/>
      <c r="H77" s="121"/>
      <c r="I77" s="121"/>
      <c r="J77" s="122"/>
      <c r="K77" s="122"/>
      <c r="L77" s="122"/>
      <c r="M77" s="124">
        <v>8000</v>
      </c>
      <c r="N77" s="59">
        <f t="shared" si="1"/>
        <v>2000</v>
      </c>
      <c r="O77" s="153">
        <f t="shared" si="2"/>
        <v>10000</v>
      </c>
      <c r="P77" s="121"/>
      <c r="Q77" s="121"/>
      <c r="R77" s="121"/>
      <c r="S77" s="121"/>
      <c r="T77" s="126">
        <v>10000</v>
      </c>
      <c r="U77" s="126">
        <f>SUM(O77-T77)</f>
        <v>0</v>
      </c>
      <c r="V77" s="62" t="s">
        <v>173</v>
      </c>
    </row>
    <row r="78" spans="1:22" ht="21.75" customHeight="1">
      <c r="A78" s="40">
        <v>71</v>
      </c>
      <c r="B78" s="48">
        <v>42273</v>
      </c>
      <c r="C78" s="49" t="s">
        <v>170</v>
      </c>
      <c r="D78" s="50"/>
      <c r="E78" s="51"/>
      <c r="F78" s="52"/>
      <c r="G78" s="52"/>
      <c r="H78" s="52"/>
      <c r="I78" s="52"/>
      <c r="J78" s="54"/>
      <c r="K78" s="54"/>
      <c r="L78" s="54"/>
      <c r="M78" s="59">
        <v>32000</v>
      </c>
      <c r="N78" s="59">
        <f>M78*25/100</f>
        <v>8000</v>
      </c>
      <c r="O78" s="153">
        <f t="shared" si="2"/>
        <v>40000</v>
      </c>
      <c r="P78" s="52"/>
      <c r="Q78" s="52"/>
      <c r="R78" s="52"/>
      <c r="S78" s="52"/>
      <c r="T78" s="53">
        <v>10000</v>
      </c>
      <c r="U78" s="53">
        <f>SUM(O78-T78)</f>
        <v>30000</v>
      </c>
      <c r="V78" s="148" t="s">
        <v>173</v>
      </c>
    </row>
    <row r="79" spans="1:22" ht="12.75" customHeight="1">
      <c r="A79" s="48">
        <v>72</v>
      </c>
      <c r="B79" s="48">
        <v>42411</v>
      </c>
      <c r="C79" s="49" t="s">
        <v>156</v>
      </c>
      <c r="D79" s="50" t="s">
        <v>165</v>
      </c>
      <c r="E79" s="51"/>
      <c r="F79" s="52"/>
      <c r="G79" s="52"/>
      <c r="H79" s="52"/>
      <c r="I79" s="52"/>
      <c r="J79" s="54"/>
      <c r="K79" s="54"/>
      <c r="L79" s="54"/>
      <c r="M79" s="59">
        <v>3200</v>
      </c>
      <c r="N79" s="59">
        <f>M79*25/100</f>
        <v>800</v>
      </c>
      <c r="O79" s="153">
        <f>SUM(M79+N79)</f>
        <v>4000</v>
      </c>
      <c r="P79" s="52"/>
      <c r="Q79" s="52"/>
      <c r="R79" s="52"/>
      <c r="S79" s="52"/>
      <c r="T79" s="53">
        <v>0</v>
      </c>
      <c r="U79" s="53">
        <f>SUM(O79-T79)</f>
        <v>4000</v>
      </c>
      <c r="V79" s="62" t="s">
        <v>173</v>
      </c>
    </row>
    <row r="80" spans="1:22" ht="33" customHeight="1">
      <c r="A80" s="154">
        <v>73</v>
      </c>
      <c r="B80" s="155"/>
      <c r="C80" s="156" t="s">
        <v>188</v>
      </c>
      <c r="D80" s="157"/>
      <c r="E80" s="158" t="e">
        <f>SUM(#REF!+#REF!)</f>
        <v>#REF!</v>
      </c>
      <c r="F80" s="158" t="e">
        <f>SUM(#REF!+#REF!)</f>
        <v>#REF!</v>
      </c>
      <c r="G80" s="158" t="e">
        <f>SUM(#REF!+#REF!)</f>
        <v>#REF!</v>
      </c>
      <c r="H80" s="158" t="e">
        <f>SUM(#REF!+#REF!)</f>
        <v>#REF!</v>
      </c>
      <c r="I80" s="158" t="e">
        <f>SUM(#REF!+#REF!)</f>
        <v>#REF!</v>
      </c>
      <c r="J80" s="158" t="e">
        <f>SUM(#REF!+#REF!)</f>
        <v>#REF!</v>
      </c>
      <c r="K80" s="158" t="e">
        <f>SUM(#REF!+#REF!)</f>
        <v>#REF!</v>
      </c>
      <c r="L80" s="159"/>
      <c r="M80" s="153">
        <f>SUM(M14:M79)</f>
        <v>2109849</v>
      </c>
      <c r="N80" s="59">
        <f>M80*25/100</f>
        <v>527462.25</v>
      </c>
      <c r="O80" s="153">
        <f>SUM(M80+N80)</f>
        <v>2637311.25</v>
      </c>
      <c r="P80" s="158" t="e">
        <f>SUM(P14+P17+P32+P75)</f>
        <v>#REF!</v>
      </c>
      <c r="Q80" s="158" t="e">
        <f>SUM(Q14+Q17+Q32+Q75)</f>
        <v>#REF!</v>
      </c>
      <c r="R80" s="158" t="e">
        <f>SUM(R14+R17+R32+R75)</f>
        <v>#REF!</v>
      </c>
      <c r="S80" s="158" t="e">
        <f>SUM(S14+S17+S32+S75)</f>
        <v>#REF!</v>
      </c>
      <c r="T80" s="158">
        <f>SUM(T14:T79)</f>
        <v>2121709</v>
      </c>
      <c r="U80" s="158">
        <f>SUM(U14:U79)</f>
        <v>470377.25</v>
      </c>
      <c r="V80" s="159"/>
    </row>
    <row r="81" spans="1:15" ht="12.75" customHeight="1">
      <c r="A81" s="10"/>
      <c r="O81" s="173">
        <f>SUM(M81+N81)</f>
        <v>0</v>
      </c>
    </row>
    <row r="82" spans="1:15" ht="12.75" customHeight="1">
      <c r="A82"/>
      <c r="B82"/>
      <c r="C82" t="s">
        <v>180</v>
      </c>
      <c r="D82" s="172"/>
      <c r="E82"/>
      <c r="F82"/>
      <c r="G82"/>
      <c r="H82"/>
      <c r="I82"/>
      <c r="J82"/>
      <c r="K82"/>
      <c r="O82" s="173">
        <f>SUM(M82+N82)</f>
        <v>0</v>
      </c>
    </row>
    <row r="83" spans="1:22" ht="18.75" customHeight="1">
      <c r="A83"/>
      <c r="B83"/>
      <c r="C83" t="s">
        <v>190</v>
      </c>
      <c r="D83" s="172"/>
      <c r="E83"/>
      <c r="F83"/>
      <c r="G83"/>
      <c r="H83"/>
      <c r="I83"/>
      <c r="J83" t="s">
        <v>72</v>
      </c>
      <c r="K83"/>
      <c r="O83" s="173">
        <f>SUM(M83+N83)</f>
        <v>0</v>
      </c>
      <c r="U83" s="134"/>
      <c r="V83" s="135"/>
    </row>
    <row r="84" spans="1:22" ht="32.25" customHeight="1">
      <c r="A84"/>
      <c r="B84"/>
      <c r="C84" t="s">
        <v>194</v>
      </c>
      <c r="D84" s="172"/>
      <c r="E84"/>
      <c r="F84"/>
      <c r="G84"/>
      <c r="H84"/>
      <c r="I84"/>
      <c r="J84" t="s">
        <v>73</v>
      </c>
      <c r="K84"/>
      <c r="T84" s="5" t="s">
        <v>196</v>
      </c>
      <c r="U84" s="149"/>
      <c r="V84" s="136"/>
    </row>
    <row r="85" spans="1:22" ht="24.75" customHeight="1">
      <c r="A85"/>
      <c r="B85"/>
      <c r="C85" t="s">
        <v>195</v>
      </c>
      <c r="D85" s="172"/>
      <c r="E85"/>
      <c r="F85"/>
      <c r="G85"/>
      <c r="H85"/>
      <c r="I85"/>
      <c r="J85"/>
      <c r="K85"/>
      <c r="O85" s="5"/>
      <c r="U85" s="137" t="s">
        <v>197</v>
      </c>
      <c r="V85" s="143"/>
    </row>
    <row r="86" spans="1:22" ht="12.75" customHeight="1">
      <c r="A86"/>
      <c r="B86"/>
      <c r="C86"/>
      <c r="D86" s="172"/>
      <c r="E86"/>
      <c r="F86"/>
      <c r="G86"/>
      <c r="H86"/>
      <c r="I86"/>
      <c r="J86" t="s">
        <v>74</v>
      </c>
      <c r="K86"/>
      <c r="U86" s="35"/>
      <c r="V86" s="36"/>
    </row>
    <row r="87" ht="12.75" customHeight="1">
      <c r="N87" s="5"/>
    </row>
    <row r="88" ht="12.75" customHeight="1">
      <c r="C88" s="135"/>
    </row>
    <row r="89" ht="12.75" customHeight="1">
      <c r="C89" s="135"/>
    </row>
    <row r="90" ht="12.75" customHeight="1"/>
    <row r="91" ht="12.75" customHeight="1"/>
    <row r="92" ht="12.75" customHeight="1"/>
    <row r="93" ht="24.75" customHeight="1"/>
    <row r="94" ht="12.75" customHeight="1"/>
    <row r="95" ht="12.75" customHeight="1"/>
    <row r="96" ht="24.75" customHeight="1"/>
    <row r="97" ht="12.75" customHeight="1"/>
    <row r="98" ht="12.75" customHeight="1"/>
    <row r="99" spans="1:22" s="19" customFormat="1" ht="34.5" customHeight="1">
      <c r="A99" s="32"/>
      <c r="B99" s="32"/>
      <c r="C99" s="4"/>
      <c r="D99" s="25"/>
      <c r="E99" s="28"/>
      <c r="F99" s="4"/>
      <c r="G99" s="4"/>
      <c r="H99" s="4"/>
      <c r="I99" s="4"/>
      <c r="J99" s="4"/>
      <c r="K99" s="4"/>
      <c r="L99" s="4"/>
      <c r="N99" s="4"/>
      <c r="O99" s="4"/>
      <c r="P99" s="4"/>
      <c r="Q99" s="4"/>
      <c r="R99" s="4"/>
      <c r="S99" s="4"/>
      <c r="T99" s="5"/>
      <c r="U99" s="5"/>
      <c r="V99" s="4"/>
    </row>
    <row r="101" ht="13.5" hidden="1"/>
    <row r="102" ht="15.75" customHeight="1"/>
  </sheetData>
  <sheetProtection/>
  <mergeCells count="1">
    <mergeCell ref="A9:V9"/>
  </mergeCells>
  <printOptions horizontalCentered="1"/>
  <pageMargins left="0.15748031496062992" right="0.5905511811023623" top="1.5748031496062993" bottom="1.8897637795275593" header="1.1023622047244095" footer="1.3779527559055118"/>
  <pageSetup horizontalDpi="300" verticalDpi="300" orientation="landscape" paperSize="9" r:id="rId1"/>
  <headerFooter alignWithMargins="0">
    <oddFooter>&amp;RStranica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6.8515625" style="67" customWidth="1"/>
    <col min="2" max="18" width="7.140625" style="67" customWidth="1"/>
    <col min="19" max="16384" width="9.140625" style="67" customWidth="1"/>
  </cols>
  <sheetData>
    <row r="2" spans="1:5" ht="12.75">
      <c r="A2" s="68"/>
      <c r="E2" s="69">
        <v>1</v>
      </c>
    </row>
    <row r="3" spans="1:18" ht="25.5" customHeight="1">
      <c r="A3" s="182" t="s">
        <v>75</v>
      </c>
      <c r="B3" s="181" t="s">
        <v>76</v>
      </c>
      <c r="C3" s="181" t="s">
        <v>77</v>
      </c>
      <c r="D3" s="181" t="s">
        <v>78</v>
      </c>
      <c r="E3" s="181" t="e">
        <f>Prihodi!#REF!</f>
        <v>#REF!</v>
      </c>
      <c r="F3" s="182" t="s">
        <v>79</v>
      </c>
      <c r="G3" s="182" t="s">
        <v>80</v>
      </c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s="72" customFormat="1" ht="25.5" customHeight="1">
      <c r="A4" s="182"/>
      <c r="B4" s="181"/>
      <c r="C4" s="181"/>
      <c r="D4" s="181"/>
      <c r="E4" s="181"/>
      <c r="F4" s="182"/>
      <c r="G4" s="70" t="s">
        <v>81</v>
      </c>
      <c r="H4" s="70" t="s">
        <v>82</v>
      </c>
      <c r="I4" s="70" t="s">
        <v>83</v>
      </c>
      <c r="J4" s="70" t="s">
        <v>84</v>
      </c>
      <c r="K4" s="70" t="s">
        <v>85</v>
      </c>
      <c r="L4" s="70" t="s">
        <v>86</v>
      </c>
      <c r="M4" s="70" t="s">
        <v>87</v>
      </c>
      <c r="N4" s="70" t="s">
        <v>88</v>
      </c>
      <c r="O4" s="70" t="s">
        <v>89</v>
      </c>
      <c r="P4" s="70" t="s">
        <v>90</v>
      </c>
      <c r="Q4" s="70" t="s">
        <v>91</v>
      </c>
      <c r="R4" s="70" t="s">
        <v>92</v>
      </c>
    </row>
    <row r="5" spans="1:18" ht="21" customHeight="1">
      <c r="A5" s="73" t="s">
        <v>93</v>
      </c>
      <c r="B5" s="74"/>
      <c r="C5" s="74"/>
      <c r="D5" s="75"/>
      <c r="E5" s="76"/>
      <c r="F5" s="76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ht="21" customHeight="1">
      <c r="A6" s="78" t="s">
        <v>94</v>
      </c>
      <c r="B6" s="74"/>
      <c r="C6" s="74"/>
      <c r="D6" s="75"/>
      <c r="E6" s="76"/>
      <c r="F6" s="76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ht="21" customHeight="1">
      <c r="A7" s="78" t="s">
        <v>95</v>
      </c>
      <c r="B7" s="74"/>
      <c r="C7" s="74"/>
      <c r="D7" s="75"/>
      <c r="E7" s="76"/>
      <c r="F7" s="76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1:18" ht="21" customHeight="1">
      <c r="A8" s="78" t="s">
        <v>96</v>
      </c>
      <c r="B8" s="74"/>
      <c r="C8" s="76"/>
      <c r="D8" s="75"/>
      <c r="E8" s="76"/>
      <c r="F8" s="76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1:18" s="68" customFormat="1" ht="21" customHeight="1">
      <c r="A9" s="79" t="s">
        <v>97</v>
      </c>
      <c r="B9" s="79">
        <f>SUM(B5:B8)</f>
        <v>0</v>
      </c>
      <c r="C9" s="79">
        <f>B9/12</f>
        <v>0</v>
      </c>
      <c r="D9" s="75">
        <f>SUM(G9:R9)</f>
        <v>0</v>
      </c>
      <c r="E9" s="80"/>
      <c r="F9" s="80"/>
      <c r="G9" s="75">
        <f aca="true" t="shared" si="0" ref="G9:R9">SUM(G5:G8)</f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  <c r="L9" s="75">
        <f t="shared" si="0"/>
        <v>0</v>
      </c>
      <c r="M9" s="75">
        <f t="shared" si="0"/>
        <v>0</v>
      </c>
      <c r="N9" s="75">
        <f t="shared" si="0"/>
        <v>0</v>
      </c>
      <c r="O9" s="75">
        <f t="shared" si="0"/>
        <v>0</v>
      </c>
      <c r="P9" s="75">
        <f t="shared" si="0"/>
        <v>0</v>
      </c>
      <c r="Q9" s="75">
        <f t="shared" si="0"/>
        <v>0</v>
      </c>
      <c r="R9" s="75">
        <f t="shared" si="0"/>
        <v>0</v>
      </c>
    </row>
    <row r="12" ht="12.75">
      <c r="O12" s="68" t="s">
        <v>98</v>
      </c>
    </row>
    <row r="13" ht="12.75">
      <c r="O13" s="68"/>
    </row>
    <row r="14" ht="12.75">
      <c r="O14" s="68"/>
    </row>
    <row r="15" ht="12.75">
      <c r="O15" s="68" t="s">
        <v>99</v>
      </c>
    </row>
  </sheetData>
  <sheetProtection/>
  <mergeCells count="7">
    <mergeCell ref="E3:E4"/>
    <mergeCell ref="F3:F4"/>
    <mergeCell ref="G3:R3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 r:id="rId1"/>
  <headerFooter alignWithMargins="0">
    <oddHeader>&amp;LDV MASLAČAK&amp;CIZVJEŠĆE O  BROJU PRIJAVLJENE DJECE U 2010. GODINI 
(stanje po mjesecima)&amp;R&amp;D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1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28125" style="81" customWidth="1"/>
    <col min="2" max="2" width="14.00390625" style="81" customWidth="1"/>
    <col min="3" max="3" width="11.00390625" style="81" customWidth="1"/>
    <col min="4" max="15" width="9.57421875" style="81" customWidth="1"/>
    <col min="16" max="16384" width="9.140625" style="81" customWidth="1"/>
  </cols>
  <sheetData>
    <row r="2" spans="1:15" ht="21" customHeight="1">
      <c r="A2" s="183" t="s">
        <v>100</v>
      </c>
      <c r="B2" s="183" t="s">
        <v>75</v>
      </c>
      <c r="C2" s="183" t="s">
        <v>101</v>
      </c>
      <c r="D2" s="184" t="s">
        <v>102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s="83" customFormat="1" ht="21" customHeight="1">
      <c r="A3" s="183"/>
      <c r="B3" s="183"/>
      <c r="C3" s="183"/>
      <c r="D3" s="82" t="s">
        <v>81</v>
      </c>
      <c r="E3" s="82" t="s">
        <v>82</v>
      </c>
      <c r="F3" s="82" t="s">
        <v>83</v>
      </c>
      <c r="G3" s="82" t="s">
        <v>84</v>
      </c>
      <c r="H3" s="82" t="s">
        <v>85</v>
      </c>
      <c r="I3" s="82" t="s">
        <v>86</v>
      </c>
      <c r="J3" s="82" t="s">
        <v>87</v>
      </c>
      <c r="K3" s="82" t="s">
        <v>88</v>
      </c>
      <c r="L3" s="82" t="s">
        <v>89</v>
      </c>
      <c r="M3" s="82" t="s">
        <v>90</v>
      </c>
      <c r="N3" s="82" t="s">
        <v>91</v>
      </c>
      <c r="O3" s="82" t="s">
        <v>92</v>
      </c>
    </row>
    <row r="4" spans="1:15" ht="21" customHeight="1">
      <c r="A4" s="84" t="s">
        <v>81</v>
      </c>
      <c r="B4" s="85" t="s">
        <v>93</v>
      </c>
      <c r="C4" s="86">
        <f>SUM(D4:O4)</f>
        <v>0</v>
      </c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21" customHeight="1">
      <c r="A5" s="84" t="s">
        <v>82</v>
      </c>
      <c r="B5" s="89" t="s">
        <v>94</v>
      </c>
      <c r="C5" s="86">
        <f>SUM(D5:O5)</f>
        <v>0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21" customHeight="1">
      <c r="A6" s="84" t="s">
        <v>83</v>
      </c>
      <c r="B6" s="89" t="s">
        <v>103</v>
      </c>
      <c r="C6" s="86">
        <f>SUM(D6:O6)</f>
        <v>0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ht="21" customHeight="1">
      <c r="A7" s="84" t="s">
        <v>84</v>
      </c>
      <c r="B7" s="89" t="s">
        <v>96</v>
      </c>
      <c r="C7" s="86">
        <f>SUM(D7:O7)</f>
        <v>0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s="92" customFormat="1" ht="21" customHeight="1">
      <c r="A8" s="90"/>
      <c r="B8" s="90" t="s">
        <v>97</v>
      </c>
      <c r="C8" s="86">
        <f>SUM(D8:O8)</f>
        <v>0</v>
      </c>
      <c r="D8" s="91">
        <f aca="true" t="shared" si="0" ref="D8:O8">SUM(D4:D7)</f>
        <v>0</v>
      </c>
      <c r="E8" s="91">
        <f t="shared" si="0"/>
        <v>0</v>
      </c>
      <c r="F8" s="91">
        <f t="shared" si="0"/>
        <v>0</v>
      </c>
      <c r="G8" s="91">
        <f t="shared" si="0"/>
        <v>0</v>
      </c>
      <c r="H8" s="91">
        <f t="shared" si="0"/>
        <v>0</v>
      </c>
      <c r="I8" s="91">
        <f t="shared" si="0"/>
        <v>0</v>
      </c>
      <c r="J8" s="91">
        <f t="shared" si="0"/>
        <v>0</v>
      </c>
      <c r="K8" s="91">
        <f t="shared" si="0"/>
        <v>0</v>
      </c>
      <c r="L8" s="91">
        <f t="shared" si="0"/>
        <v>0</v>
      </c>
      <c r="M8" s="91">
        <f t="shared" si="0"/>
        <v>0</v>
      </c>
      <c r="N8" s="91">
        <f t="shared" si="0"/>
        <v>0</v>
      </c>
      <c r="O8" s="91">
        <f t="shared" si="0"/>
        <v>0</v>
      </c>
    </row>
    <row r="11" ht="12.75">
      <c r="M11" s="92" t="s">
        <v>98</v>
      </c>
    </row>
    <row r="12" ht="12.75">
      <c r="M12" s="92"/>
    </row>
    <row r="13" ht="12.75">
      <c r="M13" s="92"/>
    </row>
    <row r="14" ht="12.75">
      <c r="M14" s="92" t="s">
        <v>104</v>
      </c>
    </row>
  </sheetData>
  <sheetProtection/>
  <mergeCells count="4">
    <mergeCell ref="A2:A3"/>
    <mergeCell ref="B2:B3"/>
    <mergeCell ref="C2:C3"/>
    <mergeCell ref="D2:O2"/>
  </mergeCells>
  <printOptions horizontalCentered="1"/>
  <pageMargins left="0" right="0" top="0.9840277777777777" bottom="0.9840277777777777" header="0.5118055555555555" footer="0.5118055555555555"/>
  <pageSetup horizontalDpi="300" verticalDpi="300" orientation="landscape" paperSize="9" r:id="rId1"/>
  <headerFooter alignWithMargins="0">
    <oddHeader>&amp;LDV MASLAČAK&amp;CPREGLED ZADUŽENJA RODITELJA PREMA POJEDINIM JLS U 2010. GODINI 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4" width="13.7109375" style="0" customWidth="1"/>
    <col min="5" max="5" width="17.57421875" style="0" customWidth="1"/>
    <col min="6" max="6" width="11.421875" style="0" customWidth="1"/>
    <col min="7" max="8" width="10.140625" style="0" customWidth="1"/>
    <col min="9" max="10" width="13.7109375" style="0" customWidth="1"/>
    <col min="11" max="11" width="14.28125" style="0" customWidth="1"/>
    <col min="12" max="12" width="11.57421875" style="0" customWidth="1"/>
    <col min="13" max="13" width="16.28125" style="0" customWidth="1"/>
  </cols>
  <sheetData>
    <row r="2" spans="1:13" s="95" customFormat="1" ht="12.75">
      <c r="A2" s="93"/>
      <c r="B2" s="93"/>
      <c r="C2" s="93"/>
      <c r="D2" s="93"/>
      <c r="E2" s="94"/>
      <c r="F2" s="94"/>
      <c r="G2" s="93"/>
      <c r="H2" s="93"/>
      <c r="I2" s="93"/>
      <c r="J2" s="93"/>
      <c r="K2" s="93"/>
      <c r="L2" s="93"/>
      <c r="M2" s="93"/>
    </row>
    <row r="3" ht="12.75">
      <c r="A3" s="96"/>
    </row>
    <row r="5" ht="12.75">
      <c r="A5" s="97" t="s">
        <v>105</v>
      </c>
    </row>
    <row r="6" spans="1:6" ht="12.75">
      <c r="A6" s="98" t="s">
        <v>106</v>
      </c>
      <c r="E6" s="99" t="e">
        <f>SUM(Rashodi!#REF!)+SUM(Rashodi!#REF!)</f>
        <v>#REF!</v>
      </c>
      <c r="F6" s="99"/>
    </row>
    <row r="7" spans="1:6" ht="12.75">
      <c r="A7" s="100" t="s">
        <v>107</v>
      </c>
      <c r="E7" s="101"/>
      <c r="F7" s="99"/>
    </row>
    <row r="8" spans="1:6" ht="12.75">
      <c r="A8" t="s">
        <v>108</v>
      </c>
      <c r="E8" s="101"/>
      <c r="F8" s="99"/>
    </row>
    <row r="9" spans="1:6" ht="12.75">
      <c r="A9" t="s">
        <v>109</v>
      </c>
      <c r="E9" s="101"/>
      <c r="F9" s="99"/>
    </row>
    <row r="10" spans="1:6" ht="12.75">
      <c r="A10" t="s">
        <v>110</v>
      </c>
      <c r="E10" s="99" t="e">
        <f>E6-E7+E8-E9</f>
        <v>#REF!</v>
      </c>
      <c r="F10" s="99"/>
    </row>
    <row r="11" spans="1:6" ht="12.75">
      <c r="A11" t="s">
        <v>111</v>
      </c>
      <c r="E11" s="102">
        <f>'Broj djece'!D9</f>
        <v>0</v>
      </c>
      <c r="F11" s="102"/>
    </row>
    <row r="12" spans="1:6" ht="12.75">
      <c r="A12" t="s">
        <v>112</v>
      </c>
      <c r="E12" s="103" t="e">
        <f>E10/E11</f>
        <v>#REF!</v>
      </c>
      <c r="F12" s="103"/>
    </row>
    <row r="13" ht="12.75">
      <c r="B13" s="99"/>
    </row>
    <row r="14" ht="12.75">
      <c r="B14" s="99"/>
    </row>
    <row r="15" ht="12.75">
      <c r="B15" s="99"/>
    </row>
    <row r="16" spans="1:2" ht="12.75">
      <c r="A16" s="97" t="s">
        <v>113</v>
      </c>
      <c r="B16" s="99"/>
    </row>
    <row r="18" spans="1:11" s="67" customFormat="1" ht="35.25" customHeight="1">
      <c r="A18" s="181" t="s">
        <v>114</v>
      </c>
      <c r="B18" s="181" t="s">
        <v>115</v>
      </c>
      <c r="C18" s="181" t="s">
        <v>116</v>
      </c>
      <c r="D18" s="181" t="s">
        <v>117</v>
      </c>
      <c r="E18" s="181" t="s">
        <v>118</v>
      </c>
      <c r="F18" s="181" t="s">
        <v>119</v>
      </c>
      <c r="G18" s="181" t="s">
        <v>120</v>
      </c>
      <c r="H18" s="181"/>
      <c r="I18" s="182" t="s">
        <v>121</v>
      </c>
      <c r="J18" s="181" t="s">
        <v>122</v>
      </c>
      <c r="K18" s="181" t="s">
        <v>123</v>
      </c>
    </row>
    <row r="19" spans="1:11" s="72" customFormat="1" ht="35.25" customHeight="1">
      <c r="A19" s="181"/>
      <c r="B19" s="181"/>
      <c r="C19" s="181"/>
      <c r="D19" s="181"/>
      <c r="E19" s="181"/>
      <c r="F19" s="181"/>
      <c r="G19" s="71" t="s">
        <v>124</v>
      </c>
      <c r="H19" s="71" t="s">
        <v>125</v>
      </c>
      <c r="I19" s="182"/>
      <c r="J19" s="181"/>
      <c r="K19" s="181"/>
    </row>
    <row r="20" spans="1:11" s="105" customFormat="1" ht="10.5" customHeight="1">
      <c r="A20" s="104" t="s">
        <v>81</v>
      </c>
      <c r="B20" s="104" t="s">
        <v>82</v>
      </c>
      <c r="C20" s="104" t="s">
        <v>83</v>
      </c>
      <c r="D20" s="104" t="s">
        <v>84</v>
      </c>
      <c r="E20" s="104" t="s">
        <v>85</v>
      </c>
      <c r="F20" s="104" t="s">
        <v>86</v>
      </c>
      <c r="G20" s="104" t="s">
        <v>87</v>
      </c>
      <c r="H20" s="104" t="s">
        <v>88</v>
      </c>
      <c r="I20" s="104" t="s">
        <v>89</v>
      </c>
      <c r="J20" s="104" t="s">
        <v>90</v>
      </c>
      <c r="K20" s="104" t="s">
        <v>91</v>
      </c>
    </row>
    <row r="21" spans="1:11" s="111" customFormat="1" ht="25.5" customHeight="1">
      <c r="A21" s="106"/>
      <c r="B21" s="107"/>
      <c r="C21" s="108"/>
      <c r="D21" s="108"/>
      <c r="E21" s="108">
        <f>C21-D21</f>
        <v>0</v>
      </c>
      <c r="F21" s="109"/>
      <c r="G21" s="108" t="e">
        <f>SUM(Rashodi!#REF!)</f>
        <v>#REF!</v>
      </c>
      <c r="H21" s="108" t="e">
        <f>SUM(Rashodi!#REF!)</f>
        <v>#REF!</v>
      </c>
      <c r="I21" s="108" t="e">
        <f>Prihodi!#REF!+Prihodi!#REF!</f>
        <v>#REF!</v>
      </c>
      <c r="J21" s="109"/>
      <c r="K21" s="110"/>
    </row>
    <row r="22" ht="21" customHeight="1"/>
    <row r="23" spans="9:11" ht="21" customHeight="1">
      <c r="I23" s="112" t="s">
        <v>126</v>
      </c>
      <c r="J23" s="113"/>
      <c r="K23" s="114"/>
    </row>
    <row r="24" spans="9:11" ht="21" customHeight="1">
      <c r="I24" s="112" t="s">
        <v>127</v>
      </c>
      <c r="K24" s="115">
        <f>K21+K23</f>
        <v>0</v>
      </c>
    </row>
    <row r="28" ht="12.75">
      <c r="J28" s="97" t="s">
        <v>98</v>
      </c>
    </row>
    <row r="29" ht="12.75">
      <c r="J29" s="97"/>
    </row>
    <row r="30" ht="12.75">
      <c r="J30" s="97"/>
    </row>
    <row r="31" ht="12.75">
      <c r="J31" t="s">
        <v>104</v>
      </c>
    </row>
  </sheetData>
  <sheetProtection/>
  <mergeCells count="10">
    <mergeCell ref="A18:A19"/>
    <mergeCell ref="B18:B19"/>
    <mergeCell ref="C18:C19"/>
    <mergeCell ref="D18:D19"/>
    <mergeCell ref="J18:J19"/>
    <mergeCell ref="K18:K19"/>
    <mergeCell ref="E18:E19"/>
    <mergeCell ref="F18:F19"/>
    <mergeCell ref="G18:H18"/>
    <mergeCell ref="I18:I19"/>
  </mergeCells>
  <printOptions horizontalCentered="1"/>
  <pageMargins left="0" right="0" top="0.47291666666666665" bottom="0.5902777777777778" header="0.31527777777777777" footer="0.5118055555555555"/>
  <pageSetup horizontalDpi="300" verticalDpi="300" orientation="landscape" paperSize="9" r:id="rId1"/>
  <headerFooter alignWithMargins="0">
    <oddHeader>&amp;LDV MASLAČAK&amp;COBRAČUN 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</dc:creator>
  <cp:keywords/>
  <dc:description/>
  <cp:lastModifiedBy>Martina</cp:lastModifiedBy>
  <cp:lastPrinted>2018-10-30T10:47:20Z</cp:lastPrinted>
  <dcterms:created xsi:type="dcterms:W3CDTF">2010-02-25T13:03:31Z</dcterms:created>
  <dcterms:modified xsi:type="dcterms:W3CDTF">2018-10-30T10:01:42Z</dcterms:modified>
  <cp:category/>
  <cp:version/>
  <cp:contentType/>
  <cp:contentStatus/>
</cp:coreProperties>
</file>